
<file path=[Content_Types].xml><?xml version="1.0" encoding="utf-8"?>
<Types xmlns="http://schemas.openxmlformats.org/package/2006/content-types">
  <Default ContentType="image/jpeg" Extension="jpg"/>
  <Default ContentType="application/vnd.openxmlformats-officedocument.vmlDrawing" Extension="vml"/>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Оптовый прайс Издательство Экон" sheetId="1" r:id="rId3"/>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0">
      <text>
        <t xml:space="preserve">обновление цены
	-Fedor Korzhenkov</t>
      </text>
    </comment>
    <comment authorId="0" ref="J1">
      <text>
        <t xml:space="preserve">Только если вы НЕ торгуете на МП
	-Fedor Korzhenkov</t>
      </text>
    </comment>
    <comment authorId="0" ref="A36">
      <text>
        <t xml:space="preserve">Запрет продажи на любых маркетплейсах. Только для продаж в собственных магазинах и сетях
	-Fedor Korzhenkov</t>
      </text>
    </comment>
    <comment authorId="0" ref="AB5">
      <text>
        <t xml:space="preserve">Мы работаем на УСН без НДС. Но почти все наши игры сертифицированы как "детские товары" под применение сниженного 10% НДС
	-Fedor Korzhenkov</t>
      </text>
    </comment>
  </commentList>
</comments>
</file>

<file path=xl/sharedStrings.xml><?xml version="1.0" encoding="utf-8"?>
<sst xmlns="http://schemas.openxmlformats.org/spreadsheetml/2006/main" count="799" uniqueCount="536">
  <si>
    <t>ООО "Экономикус"
+7(905)573-2823
info@economicusgame.com</t>
  </si>
  <si>
    <t>РЦ</t>
  </si>
  <si>
    <t>Опт 1</t>
  </si>
  <si>
    <t>Опт 2</t>
  </si>
  <si>
    <t>Опт 3</t>
  </si>
  <si>
    <t>Опт 4</t>
  </si>
  <si>
    <t>Спец</t>
  </si>
  <si>
    <t>Тарность</t>
  </si>
  <si>
    <t>ВАШ 
ЗАКАЗ
⬇⬇⬇</t>
  </si>
  <si>
    <r>
      <rPr>
        <color rgb="FF000000"/>
        <sz val="10.0"/>
      </rPr>
      <t xml:space="preserve">&lt;&lt; </t>
    </r>
    <r>
      <rPr>
        <b/>
        <color rgb="FF980000"/>
        <sz val="10.0"/>
      </rPr>
      <t>Ваша скидка</t>
    </r>
    <r>
      <rPr>
        <color rgb="FF000000"/>
        <sz val="10.0"/>
      </rPr>
      <t xml:space="preserve"> – зависит от </t>
    </r>
    <r>
      <rPr>
        <b/>
        <color rgb="FF4A86E8"/>
        <sz val="10.0"/>
      </rPr>
      <t>СУММЫ ЗАКАЗА</t>
    </r>
  </si>
  <si>
    <t>Мы на УСН, не начисляем НДС.
Доставка по Москве / до ТК – бесплатно, далее за ваш счет. 
Просим не продавать наши товары на Озон и ВБ ниже РЦ.</t>
  </si>
  <si>
    <t>тан</t>
  </si>
  <si>
    <t>Сумма заказа</t>
  </si>
  <si>
    <t>-</t>
  </si>
  <si>
    <r>
      <rPr>
        <color rgb="FF999999"/>
        <sz val="10.0"/>
      </rPr>
      <t>Цена</t>
    </r>
    <r>
      <rPr>
        <color rgb="FF999999"/>
        <sz val="10.0"/>
      </rPr>
      <t xml:space="preserve">
опт</t>
    </r>
  </si>
  <si>
    <t>СУММА 
ЗАКАЗА
со скидкой</t>
  </si>
  <si>
    <t>Сумма скидки</t>
  </si>
  <si>
    <t>Сумма 
по РЦ</t>
  </si>
  <si>
    <t>Кг</t>
  </si>
  <si>
    <t>Мест</t>
  </si>
  <si>
    <t>м3</t>
  </si>
  <si>
    <t>Склад</t>
  </si>
  <si>
    <t>Сумма по РЦ</t>
  </si>
  <si>
    <t>Ваша скидка</t>
  </si>
  <si>
    <t>V</t>
  </si>
  <si>
    <t>эфф</t>
  </si>
  <si>
    <t>Шт</t>
  </si>
  <si>
    <t>Арт.</t>
  </si>
  <si>
    <t>Игра</t>
  </si>
  <si>
    <t>Коэф. от РЦ</t>
  </si>
  <si>
    <t>шт/уп</t>
  </si>
  <si>
    <t>шт.</t>
  </si>
  <si>
    <t>руб.</t>
  </si>
  <si>
    <t>кг</t>
  </si>
  <si>
    <t>мест</t>
  </si>
  <si>
    <t>мго</t>
  </si>
  <si>
    <t>k</t>
  </si>
  <si>
    <t>см</t>
  </si>
  <si>
    <t>Выпуск</t>
  </si>
  <si>
    <t>Сертификат</t>
  </si>
  <si>
    <t>ндс*</t>
  </si>
  <si>
    <t>ш/к EAN-13</t>
  </si>
  <si>
    <t>Иллюстрации</t>
  </si>
  <si>
    <t>Взр</t>
  </si>
  <si>
    <t>Состав</t>
  </si>
  <si>
    <t>Описание</t>
  </si>
  <si>
    <t>Описание 2</t>
  </si>
  <si>
    <t>Краткое описание</t>
  </si>
  <si>
    <t>Авторы</t>
  </si>
  <si>
    <t>Навыки</t>
  </si>
  <si>
    <t>Похожие игры</t>
  </si>
  <si>
    <t>Э004</t>
  </si>
  <si>
    <t>Языколом</t>
  </si>
  <si>
    <t>235х158х48</t>
  </si>
  <si>
    <t>RU 0204476
ТС RU C-RU. 
АЯ46.В.09267/19
Действ: 06/11/2024</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</si>
  <si>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https://www.economicusgame.com/jazykolom
</t>
    </r>
    <r>
      <rPr>
        <rFont val="Roboto, Helvetica, Arial, sans-serif"/>
        <sz val="10.0"/>
      </rPr>
      <t xml:space="preserve">Фото:
</t>
    </r>
    <r>
      <rPr>
        <rFont val="Roboto, Helvetica, Arial, sans-serif"/>
        <color rgb="FF1155CC"/>
        <sz val="10.0"/>
        <u/>
      </rPr>
      <t>https://cloud.mail.ru/public/eXXC/xJS8f4wB8</t>
    </r>
  </si>
  <si>
    <t>6+</t>
  </si>
  <si>
    <t xml:space="preserve">168 карт заданий, волчок-таймер, 5 вариантов правил, удобная коробка с отделениями для компонентов игры. </t>
  </si>
  <si>
    <r>
      <rPr>
        <sz val="10.0"/>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color rgb="FF1155CC"/>
        <sz val="10.0"/>
        <u/>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</si>
  <si>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</si>
  <si>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</si>
  <si>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</si>
  <si>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</si>
  <si>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Э009</t>
  </si>
  <si>
    <t>Клумба
(3-е изд. с дерев. бабочками)</t>
  </si>
  <si>
    <t>22х22х4</t>
  </si>
  <si>
    <t>№ RU 0228855
№ЕАЭС RU C-RU.
BE02.В.02705/20
Действ: 03/09/2025</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</si>
  <si>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https://www.economicusgame.com/klumba
</t>
    </r>
    <r>
      <rPr>
        <rFont val="Roboto, Helvetica, Arial, sans-serif"/>
        <sz val="10.0"/>
      </rPr>
      <t xml:space="preserve">Фото:
</t>
    </r>
    <r>
      <rPr>
        <rFont val="Roboto, Helvetica, Arial, sans-serif"/>
        <color rgb="FF1155CC"/>
        <sz val="10.0"/>
        <u/>
      </rPr>
      <t>https://cloud.mail.ru/public/WNw2/XGEQVjKwk</t>
    </r>
  </si>
  <si>
    <t>8+</t>
  </si>
  <si>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</si>
  <si>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</si>
  <si>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</si>
  <si>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</si>
  <si>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</si>
  <si>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</si>
  <si>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</si>
  <si>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Э010</t>
  </si>
  <si>
    <t>Динозаврикус
(2-е изд.)</t>
  </si>
  <si>
    <t>12х12х4</t>
  </si>
  <si>
    <t>RU 0708416
ТС RU C-RU.HA41.В.00098
Действ: 20/10/2023</t>
  </si>
  <si>
    <t>4660006614432</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</si>
  <si>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https://www.economicusgame.com/dino
</t>
    </r>
    <r>
      <rPr>
        <rFont val="Roboto, Helvetica, Arial, sans-serif"/>
        <sz val="10.0"/>
      </rPr>
      <t xml:space="preserve">Фото: 
</t>
    </r>
    <r>
      <rPr>
        <rFont val="Roboto, Helvetica, Arial, sans-serif"/>
        <color rgb="FF1155CC"/>
        <sz val="10.0"/>
        <u/>
      </rPr>
      <t>https://cloud.mail.ru/public/eQCQ/vj326qt9Q</t>
    </r>
    <r>
      <rPr>
        <rFont val="Roboto, Helvetica, Arial, sans-serif"/>
        <sz val="10.0"/>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</si>
  <si>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</si>
  <si>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</si>
  <si>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</si>
  <si>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</si>
  <si>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</si>
  <si>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</si>
  <si>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Э011</t>
  </si>
  <si>
    <t>Лемминги
(5-е изд.)</t>
  </si>
  <si>
    <t>9х12х4</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</si>
  <si>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https://www.economicusgame.com/lemmings
</t>
    </r>
    <r>
      <rPr>
        <rFont val="Roboto, Helvetica, Arial, sans-serif"/>
        <sz val="10.0"/>
      </rPr>
      <t xml:space="preserve">Фото:
</t>
    </r>
    <r>
      <rPr>
        <rFont val="Roboto, Helvetica, Arial, sans-serif"/>
        <color rgb="FF1155CC"/>
        <sz val="10.0"/>
        <u/>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</si>
  <si>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</si>
  <si>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</si>
  <si>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</si>
  <si>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</si>
  <si>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</si>
  <si>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</si>
  <si>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</si>
  <si>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</si>
  <si>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https://www.economicusgame.com/theonlyword
</t>
    </r>
    <r>
      <rPr>
        <rFont val="Roboto, Helvetica, Arial, sans-serif"/>
        <sz val="10.0"/>
      </rPr>
      <t xml:space="preserve">Фото:
</t>
    </r>
    <r>
      <rPr>
        <rFont val="Roboto, Helvetica, Arial, sans-serif"/>
        <color rgb="FF1155CC"/>
        <sz val="10.0"/>
        <u/>
      </rPr>
      <t>https://cloud.mail.ru/public/piEM/yCHWsi4cn</t>
    </r>
    <r>
      <rPr>
        <rFont val="Roboto, Helvetica, Arial, sans-serif"/>
        <sz val="10.0"/>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</si>
  <si>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</si>
  <si>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</si>
  <si>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</si>
  <si>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</si>
  <si>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</si>
  <si>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</si>
  <si>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Э014</t>
  </si>
  <si>
    <t>Языколомище</t>
  </si>
  <si>
    <t>24х24х4</t>
  </si>
  <si>
    <t>2100100036942</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</si>
  <si>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https://www.economicusgame.com/jazykolom2
</t>
    </r>
    <r>
      <rPr>
        <rFont val="Roboto, Helvetica, Arial, sans-serif"/>
        <sz val="10.0"/>
      </rPr>
      <t xml:space="preserve">Фото:
</t>
    </r>
    <r>
      <rPr>
        <rFont val="Roboto, Helvetica, Arial, sans-serif"/>
        <color rgb="FF1155CC"/>
        <sz val="10.0"/>
        <u/>
      </rPr>
      <t>https://cloud.mail.ru/public/miEv/BvSxEB1Lr</t>
    </r>
    <r>
      <rPr>
        <rFont val="Roboto, Helvetica, Arial, sans-serif"/>
        <sz val="10.0"/>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</si>
  <si>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</si>
  <si>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</si>
  <si>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</si>
  <si>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</si>
  <si>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</si>
  <si>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</si>
  <si>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 xml:space="preserve">Языколом 
Безумный </t>
  </si>
  <si>
    <t>9900000323516</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</si>
  <si>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https://www.economicusgame.com/jazykolom3
</t>
    </r>
    <r>
      <rPr>
        <rFont val="Roboto, Helvetica, Arial, sans-serif"/>
        <sz val="10.0"/>
      </rPr>
      <t xml:space="preserve">Фото:
</t>
    </r>
    <r>
      <rPr>
        <rFont val="Roboto, Helvetica, Arial, sans-serif"/>
        <color rgb="FF1155CC"/>
        <sz val="10.0"/>
        <u/>
      </rPr>
      <t>https://cloud.mail.ru/public/zGf2/KyKaYVfHj</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</si>
  <si>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</si>
  <si>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</si>
  <si>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</si>
  <si>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</si>
  <si>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NEW</t>
  </si>
  <si>
    <t>Э017</t>
  </si>
  <si>
    <t>Загадай Желание!</t>
  </si>
  <si>
    <t>12/90/24</t>
  </si>
  <si>
    <r>
      <rPr>
        <rFont val="Roboto, Helvetica, Arial, sans-serif"/>
        <sz val="10.0"/>
      </rPr>
      <t xml:space="preserve">На сайте издательства: 
</t>
    </r>
    <r>
      <rPr>
        <rFont val="Roboto, Helvetica, Arial, sans-serif"/>
        <color rgb="FF1155CC"/>
        <sz val="10.0"/>
        <u/>
      </rPr>
      <t>https://economicusgame.com/make-a-wish</t>
    </r>
    <r>
      <rPr>
        <rFont val="Roboto, Helvetica, Arial, sans-serif"/>
        <sz val="10.0"/>
      </rPr>
      <t xml:space="preserve">
Фото: 
</t>
    </r>
    <r>
      <rPr>
        <rFont val="Roboto, Helvetica, Arial, sans-serif"/>
        <color rgb="FF1155CC"/>
        <sz val="10.0"/>
        <u/>
      </rPr>
      <t>https://cloud.mail.ru/public/JrCf/tto99RzaJ</t>
    </r>
  </si>
  <si>
    <t>Коробка-шкатулка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</si>
  <si>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</si>
  <si>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</si>
  <si>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Автор: Фёдор Корженков
Дизайн: Анастасия Сенько</t>
  </si>
  <si>
    <t>чтение, логика</t>
  </si>
  <si>
    <t>Scrabble (Эрудит)</t>
  </si>
  <si>
    <t>Э021</t>
  </si>
  <si>
    <t>Экономикус 
(3-е изд.)</t>
  </si>
  <si>
    <t>29х29х7</t>
  </si>
  <si>
    <t>RU C-RU.АД87.В.00189/21 
Серия RU №0292368
Действ: 22/12/2026</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</si>
  <si>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000000"/>
        <sz val="10.0"/>
        <u/>
      </rPr>
      <t>https://www.economicusgame.com/e</t>
    </r>
    <r>
      <rPr>
        <rFont val="Roboto, Helvetica, Arial, sans-serif"/>
        <sz val="10.0"/>
        <u/>
      </rPr>
      <t>3</t>
    </r>
    <r>
      <rPr>
        <rFont val="Roboto, Helvetica, Arial, sans-serif"/>
        <sz val="10.0"/>
      </rPr>
      <t xml:space="preserve">
Фото:
</t>
    </r>
    <r>
      <rPr>
        <rFont val="Roboto, Helvetica, Arial, sans-serif"/>
        <color rgb="FF1155CC"/>
        <sz val="10.0"/>
        <u/>
      </rPr>
      <t>https://cloud.mail.ru/public/bmPo/5uvpnVTbD</t>
    </r>
    <r>
      <rPr>
        <rFont val="Roboto, Helvetica, Arial, sans-serif"/>
        <sz val="10.0"/>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</si>
  <si>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</si>
  <si>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</si>
  <si>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</si>
  <si>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</si>
  <si>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</si>
  <si>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</si>
  <si>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Э029</t>
  </si>
  <si>
    <t>Одним Словом 
НА КУБИКАХ</t>
  </si>
  <si>
    <r>
      <rPr>
        <rFont val="Roboto, Helvetica, Arial, sans-serif"/>
        <sz val="10.0"/>
      </rPr>
      <t xml:space="preserve">На сайте издательства: 
</t>
    </r>
    <r>
      <rPr>
        <rFont val="Roboto, Helvetica, Arial, sans-serif"/>
        <color rgb="FF1155CC"/>
        <sz val="10.0"/>
        <u/>
      </rPr>
      <t>https://www.economicusgame.com/theonlyword3</t>
    </r>
    <r>
      <rPr>
        <rFont val="Roboto, Helvetica, Arial, sans-serif"/>
        <sz val="10.0"/>
      </rPr>
      <t xml:space="preserve">
Фото:
</t>
    </r>
    <r>
      <rPr>
        <rFont val="Roboto, Helvetica, Arial, sans-serif"/>
        <color rgb="FF1155CC"/>
        <sz val="10.0"/>
        <u/>
      </rPr>
      <t>https://cloud.mail.ru/public/oNqV/AY7UCnzv7</t>
    </r>
    <r>
      <rPr>
        <rFont val="Roboto, Helvetica, Arial, sans-serif"/>
        <sz val="10.0"/>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</si>
  <si>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</si>
  <si>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</si>
  <si>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</si>
  <si>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</si>
  <si>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</si>
  <si>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</si>
  <si>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</si>
  <si>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Э048</t>
  </si>
  <si>
    <r>
      <rPr>
        <sz val="10.0"/>
      </rPr>
      <t xml:space="preserve">Письма Призрака
</t>
    </r>
    <r>
      <rPr>
        <b/>
        <sz val="10.0"/>
      </rPr>
      <t>с 1/1/24 – РЦ 1790</t>
    </r>
  </si>
  <si>
    <t>20: 139х214х49
22: 136х211х47</t>
  </si>
  <si>
    <t>4603312075849</t>
  </si>
  <si>
    <r>
      <rPr>
        <rFont val="Roboto, Helvetica, Arial, sans-serif"/>
        <sz val="10.0"/>
      </rPr>
      <t xml:space="preserve">На сайте издательства: 
</t>
    </r>
    <r>
      <rPr>
        <rFont val="Roboto, Helvetica, Arial, sans-serif"/>
        <color rgb="FF1155CC"/>
        <sz val="10.0"/>
        <u/>
      </rPr>
      <t>https://www.economicusgame.com/pp</t>
    </r>
    <r>
      <rPr>
        <rFont val="Roboto, Helvetica, Arial, sans-serif"/>
        <sz val="10.0"/>
      </rPr>
      <t xml:space="preserve">
Фото: 
</t>
    </r>
    <r>
      <rPr>
        <rFont val="Roboto, Helvetica, Arial, sans-serif"/>
        <color rgb="FF1155CC"/>
        <sz val="10.0"/>
        <u/>
      </rPr>
      <t>https://cloud.mail.ru/public/WZVP/R62g5kRv5</t>
    </r>
    <r>
      <rPr>
        <rFont val="Roboto, Helvetica, Arial, sans-serif"/>
        <sz val="10.0"/>
      </rPr>
      <t xml:space="preserve"> </t>
    </r>
  </si>
  <si>
    <t>Коробка "крышка-дно",
14 карт ролей,
12 карт персонажей,
150 карт улик,
3 жетона категорий,
правила игры</t>
  </si>
  <si>
    <t>2-12 игроков, 6+, 20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</si>
  <si>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</si>
  <si>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</si>
  <si>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</si>
  <si>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</si>
  <si>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</si>
  <si>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Э051</t>
  </si>
  <si>
    <t>Бункер (ред. 3.2)</t>
  </si>
  <si>
    <t>17х22х7</t>
  </si>
  <si>
    <t>Отказное письмо</t>
  </si>
  <si>
    <t>4603312075832</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</si>
  <si>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https://www.economicusgame.com/bunker
</t>
    </r>
    <r>
      <rPr>
        <rFont val="Roboto, Helvetica, Arial, sans-serif"/>
        <sz val="10.0"/>
      </rPr>
      <t xml:space="preserve">Фото:
</t>
    </r>
    <r>
      <rPr>
        <rFont val="Roboto, Helvetica, Arial, sans-serif"/>
        <color rgb="FF1155CC"/>
        <sz val="10.0"/>
        <u/>
      </rPr>
      <t>https://cloud.mail.ru/public/zCfx/N1UynG5Ao</t>
    </r>
  </si>
  <si>
    <t>18+</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</si>
  <si>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</si>
  <si>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</si>
  <si>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</si>
  <si>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</si>
  <si>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</si>
  <si>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</si>
  <si>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</si>
  <si>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Э051Б</t>
  </si>
  <si>
    <t>Бункер-Б</t>
  </si>
  <si>
    <r>
      <rPr>
        <rFont val="Roboto, Helvetica, Arial, sans-serif"/>
        <sz val="10.0"/>
      </rPr>
      <t xml:space="preserve">На сайте издательства: </t>
    </r>
    <r>
      <rPr>
        <rFont val="Roboto, Helvetica, Arial, sans-serif"/>
        <color rgb="FF000000"/>
        <sz val="10.0"/>
      </rPr>
      <t xml:space="preserve">
</t>
    </r>
    <r>
      <rPr>
        <rFont val="Roboto, Helvetica, Arial, sans-serif"/>
        <color rgb="FF1155CC"/>
        <sz val="10.0"/>
        <u/>
      </rPr>
      <t xml:space="preserve">https://www.economicusgame.com/bunker
</t>
    </r>
    <r>
      <rPr>
        <rFont val="Roboto, Helvetica, Arial, sans-serif"/>
        <sz val="10.0"/>
      </rPr>
      <t xml:space="preserve">Фото:
</t>
    </r>
    <r>
      <rPr>
        <rFont val="Roboto, Helvetica, Arial, sans-serif"/>
        <color rgb="FF1155CC"/>
        <sz val="10.0"/>
        <u/>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</si>
  <si>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</si>
  <si>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</si>
  <si>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Э051E</t>
  </si>
  <si>
    <t>Бункер Английский (Bunker ENG)</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</si>
  <si>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</si>
  <si>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</si>
  <si>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</si>
  <si>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Э051КБ</t>
  </si>
  <si>
    <t>Бункер Карт-Бланш
(набор пустых карт)</t>
  </si>
  <si>
    <t>10х7х3</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</si>
  <si>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</si>
  <si>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</si>
  <si>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</si>
  <si>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Э052</t>
  </si>
  <si>
    <t>Каррамба</t>
  </si>
  <si>
    <t>№ RU 0378585
№ЕАЭС RU C-RU.
HB62.В.00617/22
Действ: 24/03/2027</t>
  </si>
  <si>
    <r>
      <rPr>
        <rFont val="Roboto, Helvetica, Arial, sans-serif"/>
        <sz val="10.0"/>
      </rPr>
      <t xml:space="preserve">На сайте издательства:
</t>
    </r>
    <r>
      <rPr>
        <rFont val="Roboto, Helvetica, Arial, sans-serif"/>
        <color rgb="FF1155CC"/>
        <sz val="10.0"/>
        <u/>
      </rPr>
      <t xml:space="preserve">https://cloud.mail.ru/public/svRt/67RZnfje1
</t>
    </r>
    <r>
      <rPr>
        <rFont val="Roboto, Helvetica, Arial, sans-serif"/>
        <sz val="10.0"/>
      </rPr>
      <t xml:space="preserve">Фото:
</t>
    </r>
    <r>
      <rPr>
        <rFont val="Roboto, Helvetica, Arial, sans-serif"/>
        <color rgb="FF1155CC"/>
        <sz val="10.0"/>
        <u/>
      </rPr>
      <t>https://cloud.mail.ru/public/svRt/67RZnfje1</t>
    </r>
    <r>
      <rPr>
        <rFont val="Roboto, Helvetica, Arial, sans-serif"/>
        <sz val="10.0"/>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</si>
  <si>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</si>
  <si>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</si>
  <si>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</si>
  <si>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</si>
  <si>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Э053</t>
  </si>
  <si>
    <t>У кого больше</t>
  </si>
  <si>
    <r>
      <rPr>
        <rFont val="Roboto, Helvetica, Arial, sans-serif"/>
        <sz val="10.0"/>
      </rPr>
      <t xml:space="preserve">На сайте издательства:
</t>
    </r>
    <r>
      <rPr>
        <rFont val="Roboto, Helvetica, Arial, sans-serif"/>
        <color rgb="FF1155CC"/>
        <sz val="10.0"/>
        <u/>
      </rPr>
      <t xml:space="preserve">https://economicusgame.com/ukb
</t>
    </r>
    <r>
      <rPr>
        <rFont val="Roboto, Helvetica, Arial, sans-serif"/>
        <sz val="10.0"/>
      </rPr>
      <t xml:space="preserve">Фото:
</t>
    </r>
    <r>
      <rPr>
        <rFont val="Roboto, Helvetica, Arial, sans-serif"/>
        <color rgb="FF1155CC"/>
        <sz val="10.0"/>
        <u/>
      </rPr>
      <t>https://cloud.mail.ru/public/DMt5/Ag5ZC1rYZ</t>
    </r>
    <r>
      <rPr>
        <rFont val="Roboto, Helvetica, Arial, sans-serif"/>
        <sz val="10.0"/>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</si>
  <si>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</si>
  <si>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</si>
  <si>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</si>
  <si>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</si>
  <si>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</si>
  <si>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Э056</t>
  </si>
  <si>
    <t>Почтовый Ящик 
(доп. к игре
Письма Призрака)</t>
  </si>
  <si>
    <t>8х13х4</t>
  </si>
  <si>
    <r>
      <rPr>
        <rFont val="Roboto, Helvetica, Arial, sans-serif"/>
        <sz val="10.0"/>
      </rPr>
      <t xml:space="preserve">Фото: 
</t>
    </r>
    <r>
      <rPr>
        <rFont val="Roboto, Helvetica, Arial, sans-serif"/>
        <color rgb="FF1155CC"/>
        <sz val="10.0"/>
        <u/>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</si>
  <si>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</si>
  <si>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</si>
  <si>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Э057х</t>
  </si>
  <si>
    <t>Soviet Kitchen: 
СОВЕТСКАЯ КУХНЯ</t>
  </si>
  <si>
    <t>17х11х4</t>
  </si>
  <si>
    <r>
      <rPr>
        <rFont val="Roboto, Helvetica, Arial, sans-serif"/>
        <sz val="10.0"/>
      </rPr>
      <t xml:space="preserve">На сайте издательства:
</t>
    </r>
    <r>
      <rPr>
        <rFont val="Roboto, Helvetica, Arial, sans-serif"/>
        <color rgb="FF1155CC"/>
        <sz val="10.0"/>
        <u/>
      </rPr>
      <t>https://economicusgame.com/soviet-kitchen</t>
    </r>
    <r>
      <rPr>
        <rFont val="Roboto, Helvetica, Arial, sans-serif"/>
        <sz val="10.0"/>
      </rPr>
      <t xml:space="preserve">
Фото:
</t>
    </r>
    <r>
      <rPr>
        <rFont val="Roboto, Helvetica, Arial, sans-serif"/>
        <color rgb="FF1155CC"/>
        <sz val="10.0"/>
        <u/>
      </rPr>
      <t>https://cloud.mail.ru/public/2XjD/33sybG2fj</t>
    </r>
    <r>
      <rPr>
        <rFont val="Roboto, Helvetica, Arial, sans-serif"/>
        <sz val="10.0"/>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</si>
  <si>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</si>
  <si>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</si>
  <si>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</si>
  <si>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Э060</t>
  </si>
  <si>
    <t>МЕМЫ: Весело и в точку!</t>
  </si>
  <si>
    <t>12х9х7</t>
  </si>
  <si>
    <r>
      <rPr>
        <rFont val="Roboto, Helvetica, Arial, sans-serif"/>
        <sz val="10.0"/>
      </rPr>
      <t xml:space="preserve">На сайте издательства:
</t>
    </r>
    <r>
      <rPr>
        <rFont val="Roboto, Helvetica, Arial, sans-serif"/>
        <color rgb="FF1155CC"/>
        <sz val="10.0"/>
        <u/>
      </rPr>
      <t>https://economicusgame.com/memes</t>
    </r>
    <r>
      <rPr>
        <rFont val="Roboto, Helvetica, Arial, sans-serif"/>
        <sz val="10.0"/>
      </rPr>
      <t xml:space="preserve">
Фото:
</t>
    </r>
    <r>
      <rPr>
        <rFont val="Roboto, Helvetica, Arial, sans-serif"/>
        <color rgb="FF1155CC"/>
        <sz val="10.0"/>
        <u/>
      </rPr>
      <t>https://cloud.mail.ru/public/iadE/qPRnLd4ct</t>
    </r>
    <r>
      <rPr>
        <rFont val="Roboto, Helvetica, Arial, sans-serif"/>
        <sz val="10.0"/>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</si>
  <si>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</si>
  <si>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(+400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(+400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</si>
  <si>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</si>
  <si>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</si>
  <si>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Э060-2</t>
  </si>
  <si>
    <t>МЕМЫ 2: СССР и 90-е</t>
  </si>
  <si>
    <r>
      <rPr>
        <rFont val="Roboto, Helvetica, Arial, sans-serif"/>
        <sz val="10.0"/>
      </rPr>
      <t xml:space="preserve">На сайте издательства:
</t>
    </r>
    <r>
      <rPr>
        <rFont val="Roboto, Helvetica, Arial, sans-serif"/>
        <color rgb="FF1155CC"/>
        <sz val="10.0"/>
        <u/>
      </rPr>
      <t>https://economicusgame.com/memes</t>
    </r>
    <r>
      <rPr>
        <rFont val="Roboto, Helvetica, Arial, sans-serif"/>
        <sz val="10.0"/>
      </rPr>
      <t xml:space="preserve">
Фото:
</t>
    </r>
    <r>
      <rPr>
        <rFont val="Roboto, Helvetica, Arial, sans-serif"/>
        <color rgb="FF1155CC"/>
        <sz val="10.0"/>
        <u/>
      </rPr>
      <t>https://cloud.mail.ru/public/iadE/qPRnLd4ct</t>
    </r>
    <r>
      <rPr>
        <rFont val="Roboto, Helvetica, Arial, sans-serif"/>
        <sz val="10.0"/>
      </rPr>
      <t xml:space="preserve"> </t>
    </r>
  </si>
  <si>
    <t>3 - 12 игроков, 18+, 20+ минут
Оригинальная подборка из 250 мемов и 100 ситуаций (+1899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(+400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</si>
  <si>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Э060-3</t>
  </si>
  <si>
    <t>МЕМЫ 3: Котики и прочие нелюди</t>
  </si>
  <si>
    <r>
      <rPr>
        <rFont val="Roboto, Helvetica, Arial, sans-serif"/>
        <sz val="10.0"/>
      </rPr>
      <t xml:space="preserve">На сайте издательства:
</t>
    </r>
    <r>
      <rPr>
        <rFont val="Roboto, Helvetica, Arial, sans-serif"/>
        <color rgb="FF1155CC"/>
        <sz val="10.0"/>
        <u/>
      </rPr>
      <t>https://economicusgame.com/memes</t>
    </r>
    <r>
      <rPr>
        <rFont val="Roboto, Helvetica, Arial, sans-serif"/>
        <sz val="10.0"/>
      </rPr>
      <t xml:space="preserve">
Фото:
</t>
    </r>
    <r>
      <rPr>
        <rFont val="Roboto, Helvetica, Arial, sans-serif"/>
        <color rgb="FF1155CC"/>
        <sz val="10.0"/>
        <u/>
      </rPr>
      <t>https://cloud.mail.ru/public/iadE/qPRnLd4ct</t>
    </r>
    <r>
      <rPr>
        <rFont val="Roboto, Helvetica, Arial, sans-serif"/>
        <sz val="10.0"/>
      </rPr>
      <t xml:space="preserve"> </t>
    </r>
  </si>
  <si>
    <t>Э058</t>
  </si>
  <si>
    <t>МЕМЫ Нейро</t>
  </si>
  <si>
    <r>
      <rPr>
        <rFont val="Roboto, Helvetica, Arial, sans-serif"/>
        <sz val="10.0"/>
      </rPr>
      <t xml:space="preserve">На сайте издательства:
</t>
    </r>
    <r>
      <rPr>
        <rFont val="Roboto, Helvetica, Arial, sans-serif"/>
        <color rgb="FF000000"/>
        <sz val="10.0"/>
        <u/>
      </rPr>
      <t>https://economicusgame.com/memes</t>
    </r>
    <r>
      <rPr>
        <rFont val="Roboto, Helvetica, Arial, sans-serif"/>
        <sz val="10.0"/>
      </rPr>
      <t xml:space="preserve">
Фото:
</t>
    </r>
    <r>
      <rPr>
        <rFont val="Roboto, Helvetica, Arial, sans-serif"/>
        <color rgb="FF1155CC"/>
        <sz val="10.0"/>
        <u/>
      </rPr>
      <t>https://cloud.mail.ru/public/iadE/qPRnLd4ct</t>
    </r>
    <r>
      <rPr>
        <rFont val="Roboto, Helvetica, Arial, sans-serif"/>
        <sz val="10.0"/>
      </rPr>
      <t xml:space="preserve"> </t>
    </r>
  </si>
  <si>
    <t>Э063</t>
  </si>
  <si>
    <t>Звёздные художники</t>
  </si>
  <si>
    <r>
      <rPr>
        <rFont val="Roboto, Helvetica, Arial, sans-serif"/>
        <sz val="10.0"/>
      </rPr>
      <t xml:space="preserve">На сайте издательства:
https://economicusgame.com/zvezdnye-hudozhniki
Фото: 
</t>
    </r>
    <r>
      <rPr>
        <rFont val="Roboto, Helvetica, Arial, sans-serif"/>
        <color rgb="FF1155CC"/>
        <sz val="10.0"/>
        <u/>
      </rPr>
      <t>https://cloud.mail.ru/public/zekU/6LA8xPcsM</t>
    </r>
    <r>
      <rPr>
        <rFont val="Roboto, Helvetica, Arial, sans-serif"/>
        <sz val="10.0"/>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</si>
  <si>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</si>
  <si>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</si>
  <si>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</si>
  <si>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</si>
  <si>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</si>
  <si>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</si>
  <si>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</si>
  <si>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Э080</t>
  </si>
  <si>
    <t>СУПЕРТАНК</t>
  </si>
  <si>
    <r>
      <rPr>
        <rFont val="Roboto, Helvetica, Arial, sans-serif"/>
        <sz val="10.0"/>
      </rPr>
      <t xml:space="preserve">На сайте издательства: 
</t>
    </r>
    <r>
      <rPr>
        <rFont val="Roboto, Helvetica, Arial, sans-serif"/>
        <color rgb="FF1155CC"/>
        <sz val="10.0"/>
        <u/>
      </rPr>
      <t xml:space="preserve">https://economicusgame.com/supertank
</t>
    </r>
    <r>
      <rPr>
        <rFont val="Roboto, Helvetica, Arial, sans-serif"/>
        <sz val="10.0"/>
      </rPr>
      <t xml:space="preserve">Фото:
</t>
    </r>
    <r>
      <rPr>
        <rFont val="Roboto, Helvetica, Arial, sans-serif"/>
        <color rgb="FF1155CC"/>
        <sz val="10.0"/>
        <u/>
      </rPr>
      <t>https://cloud.mail.ru/public/shD8/LHbkxcCia</t>
    </r>
    <r>
      <rPr>
        <rFont val="Roboto, Helvetica, Arial, sans-serif"/>
        <sz val="10.0"/>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</si>
  <si>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</si>
  <si>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</si>
  <si>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</si>
  <si>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</si>
  <si>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</si>
  <si>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Э064</t>
  </si>
  <si>
    <t>Зеркало Истины</t>
  </si>
  <si>
    <t>139х214х49</t>
  </si>
  <si>
    <t>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</si>
  <si>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</si>
  <si>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настольная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</si>
  <si>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</si>
  <si>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</si>
  <si>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</si>
  <si>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</si>
  <si>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</si>
  <si>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Э054</t>
  </si>
  <si>
    <t>DECO: покер на кубиках</t>
  </si>
  <si>
    <t>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</si>
  <si>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</si>
  <si>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</si>
  <si>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</si>
  <si>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</si>
  <si>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</si>
  <si>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</si>
  <si>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</si>
  <si>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Э051ПУ</t>
  </si>
  <si>
    <t>Бункер: ПЕРВОЕ УБЕЖИЩЕ</t>
  </si>
  <si>
    <t>Ограниченный тираж, 
недоступен для заказа</t>
  </si>
  <si>
    <t>https://economicusgame.com/pervoe-ubezhische</t>
  </si>
  <si>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</si>
  <si>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18+,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</si>
  <si>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</si>
  <si>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Партнёрские проекты:</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</si>
  <si>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</si>
  <si>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</si>
  <si>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</si>
  <si>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</si>
  <si>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</si>
  <si>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</si>
  <si>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</si>
  <si>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</si>
  <si>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OZON</t>
  </si>
  <si>
    <t>2022-
0002</t>
  </si>
  <si>
    <t>Про любовь 
(игра Вики Дмитриевой)</t>
  </si>
  <si>
    <t>11х8х6</t>
  </si>
  <si>
    <t>https://cloud.mail.ru/public/n472/wYWXfUkre</t>
  </si>
  <si>
    <t xml:space="preserve">90 карт
правила игры
</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</si>
  <si>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</si>
  <si>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Коммуникация, умение слушать, эмпатия, эмоциональный интеллект</t>
  </si>
  <si>
    <t>2022-
0004</t>
  </si>
  <si>
    <t>Вопрос ребёнку 
(игра Вики Дмитриевой)</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</si>
  <si>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</si>
  <si>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2024-
0011</t>
  </si>
  <si>
    <t>Узнай себя
(игра Вики Дмитриевой)</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</si>
  <si>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</si>
  <si>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2024-
0016</t>
  </si>
  <si>
    <t>Вопросы друзьям
(игра Вики Дмитриевой)</t>
  </si>
  <si>
    <t>Готовятся к изданию</t>
  </si>
  <si>
    <t>Э061</t>
  </si>
  <si>
    <t>Аксиома Эскобара</t>
  </si>
  <si>
    <t>Готовится к изданию</t>
  </si>
  <si>
    <t>Грузи Ещё</t>
  </si>
  <si>
    <t>Э055</t>
  </si>
  <si>
    <t>Власть Безумия</t>
  </si>
  <si>
    <t>Недоступны для заказа</t>
  </si>
  <si>
    <t>Э041</t>
  </si>
  <si>
    <t>Убежище</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</si>
  <si>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</si>
  <si>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</si>
  <si>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</si>
  <si>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</si>
  <si>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</si>
  <si>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Декарто</t>
  </si>
  <si>
    <t>Бункер ХХL</t>
  </si>
  <si>
    <t>Шотландия</t>
  </si>
  <si>
    <t>Э049</t>
  </si>
  <si>
    <t>Бункер
Космос</t>
  </si>
  <si>
    <t>4603312244047</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</si>
  <si>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</si>
  <si>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</si>
  <si>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Э050</t>
  </si>
  <si>
    <t>Бункер
Машина Времени</t>
  </si>
  <si>
    <t>4603312244054</t>
  </si>
  <si>
    <t>Дали́ / Нейросети</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</si>
  <si>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</si>
  <si>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</si>
  <si>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</si>
  <si>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</si>
  <si>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</si>
  <si>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</si>
  <si>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Ни слова больше!</t>
  </si>
  <si>
    <t>Э062</t>
  </si>
  <si>
    <t>Код красный</t>
  </si>
  <si>
    <t>Настольная игра</t>
  </si>
  <si>
    <t>Э065</t>
  </si>
  <si>
    <t>Э066</t>
  </si>
  <si>
    <t>Э067</t>
  </si>
  <si>
    <t>PS01</t>
  </si>
  <si>
    <t>серия Патископ</t>
  </si>
  <si>
    <t>PS02</t>
  </si>
  <si>
    <t>PS03</t>
  </si>
  <si>
    <t>PS04</t>
  </si>
  <si>
    <t>PS05</t>
  </si>
  <si>
    <t>PS06</t>
  </si>
  <si>
    <t>PS07</t>
  </si>
  <si>
    <t>PS08</t>
  </si>
  <si>
    <t>PS09</t>
  </si>
  <si>
    <t>PS10</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</si>
  <si>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</si>
  <si>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</si>
  <si>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</si>
  <si>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</si>
  <si>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</si>
  <si>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</si>
  <si>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</si>
  <si>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</si>
  <si>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</si>
  <si>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</si>
  <si>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</si>
  <si>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</si>
  <si>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</si>
  <si>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</si>
  <si>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</si>
  <si>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</si>
  <si>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</si>
  <si>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</si>
  <si>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</si>
  <si>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</si>
  <si>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</si>
  <si>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</si>
  <si>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</si>
  <si>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</si>
  <si>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</si>
  <si>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</si>
  <si>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</si>
  <si>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</si>
  <si>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</si>
  <si>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</si>
  <si>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</si>
  <si>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</si>
  <si>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</si>
  <si>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</si>
  <si>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</si>
  <si>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</si>
  <si>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</si>
  <si>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</si>
  <si>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</si>
  <si>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</si>
  <si>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</si>
  <si>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</si>
  <si>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</si>
  <si>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</si>
  <si>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</si>
  <si>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</si>
  <si>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</si>
  <si>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</si>
  <si>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</si>
  <si>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</si>
  <si>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</si>
  <si>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</si>
  <si>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</si>
  <si>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</si>
  <si>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</si>
  <si>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</si>
  <si>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</si>
  <si>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</si>
  <si>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</si>
  <si>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</si>
  <si>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</si>
  <si>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</si>
  <si>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</si>
  <si>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</si>
  <si>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</si>
  <si>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</si>
  <si>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</si>
  <si>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</si>
  <si>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</si>
  <si>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</si>
  <si>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</si>
  <si>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</si>
  <si>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</si>
  <si>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</si>
  <si>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</si>
  <si>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</si>
  <si>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</si>
  <si>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</si>
  <si>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</si>
  <si>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</si>
  <si>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</si>
  <si>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</si>
  <si>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</si>
  <si>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</si>
  <si>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</si>
  <si>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</si>
  <si>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</si>
  <si>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</si>
  <si>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</si>
  <si>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</si>
  <si>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</si>
  <si>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</si>
  <si>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</si>
  <si>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</si>
  <si>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</si>
  <si>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Архив</t>
  </si>
  <si>
    <t>Лучший подарок</t>
  </si>
  <si>
    <t>9х12х2</t>
  </si>
  <si>
    <t>9900000344955</t>
  </si>
  <si>
    <r>
      <rPr>
        <rFont val="Roboto, Helvetica, Arial, sans-serif"/>
        <sz val="10.0"/>
      </rPr>
      <t xml:space="preserve">На сайте издательства: 
</t>
    </r>
    <r>
      <rPr>
        <rFont val="Roboto, Helvetica, Arial, sans-serif"/>
        <color rgb="FF1155CC"/>
        <sz val="10.0"/>
        <u/>
      </rPr>
      <t>https://www.economicusgame.com/lp</t>
    </r>
    <r>
      <rPr>
        <rFont val="Roboto, Helvetica, Arial, sans-serif"/>
        <sz val="10.0"/>
      </rPr>
      <t xml:space="preserve">
Фото: 
</t>
    </r>
    <r>
      <rPr>
        <rFont val="Roboto, Helvetica, Arial, sans-serif"/>
        <color rgb="FF1155CC"/>
        <sz val="10.0"/>
        <u/>
      </rPr>
      <t>https://cloud.mail.ru/public/2v3v/LyChhoNmP</t>
    </r>
  </si>
  <si>
    <t>Коробка-самосборка 9х12
Карты подарков - 50 шт.
Правила</t>
  </si>
  <si>
    <t>Э005</t>
  </si>
  <si>
    <t>Оркономика</t>
  </si>
  <si>
    <t>Выведен из ассортимента с мая 2024</t>
  </si>
  <si>
    <r>
      <rPr>
        <rFont val="Roboto, Helvetica, Arial, sans-serif"/>
        <color rgb="FFB7B7B7"/>
        <sz val="10.0"/>
      </rPr>
      <t xml:space="preserve">На сайте издательства: </t>
    </r>
    <r>
      <rPr>
        <rFont val="Roboto, Helvetica, Arial, sans-serif"/>
        <color rgb="FFB7B7B7"/>
        <sz val="10.0"/>
      </rPr>
      <t xml:space="preserve">
</t>
    </r>
    <r>
      <rPr>
        <rFont val="Roboto, Helvetica, Arial, sans-serif"/>
        <color rgb="FFB7B7B7"/>
        <sz val="10.0"/>
        <u/>
      </rPr>
      <t xml:space="preserve">https://www.economicusgame.com/orconomics
</t>
    </r>
    <r>
      <rPr>
        <rFont val="Roboto, Helvetica, Arial, sans-serif"/>
        <color rgb="FFB7B7B7"/>
        <sz val="10.0"/>
      </rPr>
      <t xml:space="preserve">Фото: 
</t>
    </r>
    <r>
      <rPr>
        <rFont val="Roboto, Helvetica, Arial, sans-serif"/>
        <color rgb="FFB7B7B7"/>
        <sz val="10.0"/>
        <u/>
      </rPr>
      <t>https://cloud.mail.ru/public/DCEL/rSGPVVbcQ</t>
    </r>
  </si>
  <si>
    <t>10+</t>
  </si>
  <si>
    <t>Коробка "крышка-дно"
Игровое поле - 11 сегментов
Фишки - 165 шт.
Кубики - 2 шт.
Стираемые маркеры - 2 шт.
Игровые карты - 53 шт.
Правила - 12 стр.</t>
  </si>
  <si>
    <r>
      <rPr>
        <color rgb="FFB7B7B7"/>
        <sz val="10.0"/>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color rgb="FFB7B7B7"/>
        <sz val="10.0"/>
        <u/>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</si>
  <si>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</si>
  <si>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</si>
  <si>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</si>
  <si>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</si>
  <si>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Экономикус</t>
  </si>
  <si>
    <t>Э012</t>
  </si>
  <si>
    <t>Экономикус 
Карточная игра</t>
  </si>
  <si>
    <t>НЕТ В НАЛИЧИИ
выведен из ассортимента</t>
  </si>
  <si>
    <r>
      <rPr>
        <rFont val="Roboto, Helvetica, Arial, sans-serif"/>
        <color rgb="FFB7B7B7"/>
        <sz val="10.0"/>
      </rPr>
      <t xml:space="preserve">На сайте издательства: </t>
    </r>
    <r>
      <rPr>
        <rFont val="Roboto, Helvetica, Arial, sans-serif"/>
        <color rgb="FFB7B7B7"/>
        <sz val="10.0"/>
      </rPr>
      <t xml:space="preserve">
</t>
    </r>
    <r>
      <rPr>
        <rFont val="Roboto, Helvetica, Arial, sans-serif"/>
        <color rgb="FFB7B7B7"/>
        <sz val="10.0"/>
        <u/>
      </rPr>
      <t xml:space="preserve">https://www.economicusgame.com/cardgame
</t>
    </r>
    <r>
      <rPr>
        <rFont val="Roboto, Helvetica, Arial, sans-serif"/>
        <color rgb="FFB7B7B7"/>
        <sz val="10.0"/>
      </rPr>
      <t>Фото</t>
    </r>
    <r>
      <rPr>
        <rFont val="Roboto, Helvetica, Arial, sans-serif"/>
        <color rgb="FFB7B7B7"/>
        <sz val="10.0"/>
      </rPr>
      <t xml:space="preserve">: 
</t>
    </r>
    <r>
      <rPr>
        <rFont val="Roboto, Helvetica, Arial, sans-serif"/>
        <color rgb="FFB7B7B7"/>
        <sz val="10.0"/>
        <u/>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</si>
  <si>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</si>
  <si>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</si>
  <si>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</si>
  <si>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</si>
  <si>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</si>
  <si>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</si>
  <si>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</si>
  <si>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</si>
  <si>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rFont val="Roboto, Helvetica, Arial, sans-serif"/>
        <color rgb="FFB7B7B7"/>
        <sz val="10.0"/>
      </rPr>
      <t xml:space="preserve">На сайте издательства: </t>
    </r>
    <r>
      <rPr>
        <rFont val="Roboto, Helvetica, Arial, sans-serif"/>
        <color rgb="FFB7B7B7"/>
        <sz val="10.0"/>
      </rPr>
      <t xml:space="preserve">
</t>
    </r>
    <r>
      <rPr>
        <rFont val="Roboto, Helvetica, Arial, sans-serif"/>
        <color rgb="FFB7B7B7"/>
        <sz val="10.0"/>
        <u/>
      </rPr>
      <t xml:space="preserve">https://www.economicusgame.com/jazykolom3
</t>
    </r>
    <r>
      <rPr>
        <rFont val="Roboto, Helvetica, Arial, sans-serif"/>
        <color rgb="FFB7B7B7"/>
        <sz val="10.0"/>
      </rPr>
      <t xml:space="preserve">Фото: 
</t>
    </r>
    <r>
      <rPr>
        <rFont val="Roboto, Helvetica, Arial, sans-serif"/>
        <color rgb="FFB7B7B7"/>
        <sz val="10.0"/>
        <u/>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</si>
  <si>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</si>
  <si>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</si>
  <si>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</si>
  <si>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</si>
  <si>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</si>
  <si>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color rgb="FFB7B7B7"/>
        <sz val="10.0"/>
      </rPr>
      <t xml:space="preserve">На сайте издательства: 
</t>
    </r>
    <r>
      <rPr>
        <color rgb="FFB7B7B7"/>
        <sz val="10.0"/>
        <u/>
      </rPr>
      <t>https://www.economicusgame.com/theonlyword2</t>
    </r>
    <r>
      <rPr>
        <color rgb="FFB7B7B7"/>
        <sz val="10.0"/>
      </rPr>
      <t xml:space="preserve">
</t>
    </r>
    <r>
      <rPr>
        <color rgb="FFB7B7B7"/>
        <sz val="10.0"/>
        <u/>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</si>
  <si>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</si>
  <si>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</si>
  <si>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</si>
  <si>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</si>
  <si>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</si>
  <si>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r>
      <rPr>
        <rFont val="Roboto, Helvetica, Arial, sans-serif"/>
        <color rgb="FFB7B7B7"/>
        <sz val="10.0"/>
      </rPr>
      <t xml:space="preserve">На сайте издательства: 
</t>
    </r>
    <r>
      <rPr>
        <rFont val="Roboto, Helvetica, Arial, sans-serif"/>
        <color rgb="FFB7B7B7"/>
        <sz val="10.0"/>
        <u/>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</si>
  <si>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</si>
  <si>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</si>
  <si>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</si>
  <si>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</si>
  <si>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</si>
  <si>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</si>
  <si>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</si>
  <si>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rFont val="Roboto, Helvetica, Arial, sans-serif"/>
        <color rgb="FFB7B7B7"/>
        <sz val="10.0"/>
      </rPr>
      <t xml:space="preserve">На сайте издательства: </t>
    </r>
    <r>
      <rPr>
        <rFont val="Roboto, Helvetica, Arial, sans-serif"/>
        <color rgb="FFB7B7B7"/>
        <sz val="10.0"/>
      </rPr>
      <t xml:space="preserve">
</t>
    </r>
    <r>
      <rPr>
        <rFont val="Roboto, Helvetica, Arial, sans-serif"/>
        <color rgb="FFB7B7B7"/>
        <sz val="10.0"/>
        <u/>
      </rPr>
      <t>https://www.economicusgame.com/honey</t>
    </r>
    <r>
      <rPr>
        <rFont val="Roboto, Helvetica, Arial, sans-serif"/>
        <color rgb="FFB7B7B7"/>
        <sz val="10.0"/>
      </rPr>
      <t xml:space="preserve">
Фото: 
</t>
    </r>
    <r>
      <rPr>
        <rFont val="Roboto, Helvetica, Arial, sans-serif"/>
        <color rgb="FFB7B7B7"/>
        <sz val="10.0"/>
        <u/>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</si>
  <si>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</si>
  <si>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</si>
  <si>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</si>
  <si>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</si>
  <si>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</si>
  <si>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</si>
  <si>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</si>
  <si>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rFont val="Roboto, Helvetica, Arial, sans-serif"/>
        <color rgb="FFB7B7B7"/>
        <sz val="10.0"/>
      </rPr>
      <t xml:space="preserve">На сайте издательства: 
</t>
    </r>
    <r>
      <rPr>
        <rFont val="Roboto, Helvetica, Arial, sans-serif"/>
        <color rgb="FFB7B7B7"/>
        <sz val="10.0"/>
        <u/>
      </rPr>
      <t xml:space="preserve">https://www.economicusgame.com/fixinomica
</t>
    </r>
    <r>
      <rPr>
        <rFont val="Roboto, Helvetica, Arial, sans-serif"/>
        <color rgb="FFB7B7B7"/>
        <sz val="10.0"/>
      </rPr>
      <t xml:space="preserve">Фото: </t>
    </r>
    <r>
      <rPr>
        <rFont val="Roboto, Helvetica, Arial, sans-serif"/>
        <color rgb="FFB7B7B7"/>
        <sz val="10.0"/>
      </rPr>
      <t xml:space="preserve">
</t>
    </r>
    <r>
      <rPr>
        <rFont val="Roboto, Helvetica, Arial, sans-serif"/>
        <color rgb="FFB7B7B7"/>
        <sz val="10.0"/>
        <u/>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</si>
  <si>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</si>
  <si>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color rgb="FFB7B7B7"/>
        <sz val="10.0"/>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color rgb="FFB7B7B7"/>
        <sz val="10.0"/>
        <u/>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</si>
  <si>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</si>
  <si>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</si>
  <si>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</si>
  <si>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</si>
  <si>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</si>
  <si>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color rgb="FFB7B7B7"/>
        <sz val="10.0"/>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color rgb="FFB7B7B7"/>
        <sz val="10.0"/>
        <u/>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</si>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</sst>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
    <numFmt numFmtId="165" formatCode="#,##0.0;(#,##0.0)"/>
    <numFmt numFmtId="166" formatCode="#,##0.000;(#,##0.000)"/>
    <numFmt numFmtId="167" formatCode="#,##0.00;(#,##0.00)"/>
    <numFmt numFmtId="168" formatCode="0.00000"/>
    <numFmt numFmtId="169" formatCode="dd/mm/yy"/>
    <numFmt numFmtId="170" formatCode="d&quot;/&quot;mm&quot;/&quot;yy"/>
  </numFmts>
  <fonts count="51">
    <font>
      <sz val="10.0"/>
      <color rgb="FF000000"/>
      <name val="Arial"/>
    </font>
    <font>
      <sz val="10.0"/>
    </font>
    <font>
      <sz val="10.0"/>
      <color rgb="FF000000"/>
    </font>
    <font>
      <sz val="10.0"/>
      <color rgb="FFB7B7B7"/>
    </font>
    <font>
      <b/>
      <sz val="10.0"/>
      <color rgb="FF4A86E8"/>
      <name val="Arial"/>
    </font>
    <font/>
    <font>
      <b/>
      <sz val="10.0"/>
      <color rgb="FF980000"/>
    </font>
    <font>
      <sz val="10.0"/>
      <color rgb="FF38761D"/>
    </font>
    <font>
      <sz val="10.0"/>
      <color rgb="FF85200C"/>
    </font>
    <font>
      <b/>
      <sz val="10.0"/>
      <color rgb="FF4A86E8"/>
    </font>
    <font>
      <b/>
      <sz val="10.0"/>
      <color rgb="FF3C78D8"/>
    </font>
    <font>
      <sz val="10.0"/>
      <color rgb="FF999999"/>
    </font>
    <font>
      <b/>
      <sz val="10.0"/>
      <color rgb="FF000000"/>
    </font>
    <font>
      <sz val="10.0"/>
      <color rgb="FF980000"/>
    </font>
    <font>
      <color rgb="FF999999"/>
    </font>
    <font>
      <sz val="10.0"/>
      <color rgb="FF666666"/>
    </font>
    <font>
      <sz val="10.0"/>
      <color rgb="FF4A86E8"/>
    </font>
    <font>
      <color rgb="FFB7B7B7"/>
    </font>
    <font>
      <b/>
      <i/>
      <sz val="10.0"/>
      <color rgb="FF4A86E8"/>
      <name val="Arial"/>
    </font>
    <font>
      <sz val="10.0"/>
      <color rgb="FF999999"/>
      <name val="Arial"/>
    </font>
    <font>
      <u/>
      <sz val="10.0"/>
      <color rgb="FF0000FF"/>
      <name val="Roboto"/>
    </font>
    <font>
      <u/>
      <sz val="10.0"/>
      <color rgb="FF0000FF"/>
    </font>
    <font>
      <u/>
      <sz val="10.0"/>
      <color rgb="FF0000FF"/>
      <name val="Roboto"/>
    </font>
    <font>
      <sz val="10.0"/>
      <color rgb="FF0000FF"/>
      <name val="Roboto"/>
    </font>
    <font>
      <sz val="12.0"/>
      <color rgb="FF000000"/>
      <name val="-webkit-standard"/>
    </font>
    <font>
      <sz val="12.0"/>
      <name val="-webkit-standard"/>
    </font>
    <font>
      <name val="Arial"/>
    </font>
    <font>
      <i/>
      <sz val="10.0"/>
      <color rgb="FFB7B7B7"/>
    </font>
    <font>
      <sz val="10.0"/>
      <name val="Roboto"/>
    </font>
    <font>
      <strike/>
      <sz val="10.0"/>
    </font>
    <font>
      <sz val="12.0"/>
      <color rgb="FF999999"/>
      <name val="-webkit-standard"/>
    </font>
    <font>
      <b/>
      <i/>
      <sz val="10.0"/>
      <color rgb="FF999999"/>
      <name val="Arial"/>
    </font>
    <font>
      <b/>
      <sz val="10.0"/>
      <color rgb="FF999999"/>
    </font>
    <font>
      <sz val="10.0"/>
      <color rgb="FF999999"/>
      <name val="Roboto"/>
    </font>
    <font>
      <b/>
      <i/>
      <sz val="10.0"/>
      <name val="Arial"/>
    </font>
    <font>
      <b/>
      <sz val="10.0"/>
    </font>
    <font>
      <i/>
      <sz val="10.0"/>
      <color rgb="FF4A86E8"/>
      <name val="Arial"/>
    </font>
    <font>
      <sz val="10.0"/>
      <color rgb="FF999999"/>
      <name val="Calibri"/>
    </font>
    <font>
      <u/>
      <sz val="10.0"/>
      <color rgb="FF0000FF"/>
      <name val="Roboto"/>
    </font>
    <font>
      <sz val="10.0"/>
      <color rgb="FFB7B7B7"/>
      <name val="Roboto"/>
    </font>
    <font>
      <u/>
      <sz val="10.0"/>
      <color rgb="FFB7B7B7"/>
      <name val="Roboto"/>
    </font>
    <font>
      <color rgb="FFB7B7B7"/>
      <name val="Arial"/>
    </font>
    <font>
      <i/>
      <sz val="10.0"/>
      <color rgb="FF4A86E8"/>
    </font>
    <font>
      <b/>
      <i/>
      <sz val="10.0"/>
      <color rgb="FFB7B7B7"/>
      <name val="Arial"/>
    </font>
    <font>
      <b/>
      <sz val="10.0"/>
      <color rgb="FFB7B7B7"/>
    </font>
    <font>
      <sz val="10.0"/>
      <color rgb="FFB7B7B7"/>
      <name val="Arial"/>
    </font>
    <font>
      <u/>
      <sz val="10.0"/>
      <color rgb="FFB7B7B7"/>
    </font>
    <font>
      <u/>
      <sz val="10.0"/>
      <color rgb="FFB7B7B7"/>
      <name val="Roboto"/>
    </font>
    <font>
      <u/>
      <sz val="10.0"/>
      <color rgb="FFB7B7B7"/>
    </font>
    <font>
      <u/>
      <sz val="10.0"/>
      <color rgb="FFB7B7B7"/>
      <name val="Roboto"/>
    </font>
    <font>
      <u/>
      <sz val="10.0"/>
      <color rgb="FFB7B7B7"/>
    </font>
  </fonts>
  <fills count="14">
    <fill>
      <patternFill patternType="none"/>
    </fill>
    <fill>
      <patternFill patternType="lightGray"/>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9CB9C"/>
        <bgColor rgb="FFF9CB9C"/>
      </patternFill>
    </fill>
    <fill>
      <patternFill patternType="solid">
        <fgColor rgb="FFFFF2CC"/>
        <bgColor rgb="FFFFF2CC"/>
      </patternFill>
    </fill>
    <fill>
      <patternFill patternType="solid">
        <fgColor rgb="FFF4CCCC"/>
        <bgColor rgb="FFF4CCCC"/>
      </patternFill>
    </fill>
    <fill>
      <patternFill patternType="solid">
        <fgColor rgb="FFFFFFFF"/>
        <bgColor rgb="FFFFFFFF"/>
      </patternFill>
    </fill>
    <fill>
      <patternFill patternType="solid">
        <fgColor rgb="FFEEF7E3"/>
        <bgColor rgb="FFEEF7E3"/>
      </patternFill>
    </fill>
    <fill>
      <patternFill patternType="solid">
        <fgColor rgb="FF00FF00"/>
        <bgColor rgb="FF00FF00"/>
      </patternFill>
    </fill>
    <fill>
      <patternFill patternType="solid">
        <fgColor rgb="FFEAD1DC"/>
        <bgColor rgb="FFEAD1DC"/>
      </patternFill>
    </fill>
    <fill>
      <patternFill patternType="solid">
        <fgColor rgb="FFFCE5CD"/>
        <bgColor rgb="FFFCE5CD"/>
      </patternFill>
    </fill>
  </fills>
  <borders count="12">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34">
    <xf borderId="0" fillId="0" fontId="0" numFmtId="0" xfId="0" applyAlignment="1" applyFont="1">
      <alignment readingOrder="0" shrinkToFit="0" vertical="bottom" wrapText="0"/>
    </xf>
    <xf borderId="0" fillId="0" fontId="0" numFmtId="0" xfId="0" applyAlignment="1" applyFont="1">
      <alignment horizontal="left" readingOrder="0" shrinkToFit="0" vertical="center" wrapText="0"/>
    </xf>
    <xf borderId="0" fillId="0" fontId="1" numFmtId="0" xfId="0" applyAlignment="1" applyFont="1">
      <alignment horizontal="center" readingOrder="0" vertical="center"/>
    </xf>
    <xf borderId="0" fillId="2" fontId="2" numFmtId="0" xfId="0" applyAlignment="1" applyFill="1" applyFont="1">
      <alignment horizontal="center" readingOrder="0" vertical="center"/>
    </xf>
    <xf borderId="0" fillId="3" fontId="2" numFmtId="0" xfId="0" applyAlignment="1" applyFill="1" applyFont="1">
      <alignment horizontal="center" readingOrder="0" vertical="center"/>
    </xf>
    <xf borderId="0" fillId="4" fontId="1" numFmtId="0" xfId="0" applyAlignment="1" applyFill="1" applyFont="1">
      <alignment horizontal="center" readingOrder="0" vertical="center"/>
    </xf>
    <xf borderId="0" fillId="5" fontId="2" numFmtId="0" xfId="0" applyAlignment="1" applyFill="1" applyFont="1">
      <alignment horizontal="center" readingOrder="0" vertical="center"/>
    </xf>
    <xf borderId="0" fillId="5" fontId="2" numFmtId="3" xfId="0" applyAlignment="1" applyFont="1" applyNumberFormat="1">
      <alignment horizontal="center" readingOrder="0" vertical="center"/>
    </xf>
    <xf borderId="0" fillId="0" fontId="3" numFmtId="0" xfId="0" applyAlignment="1" applyFont="1">
      <alignment horizontal="center" readingOrder="0" textRotation="90" vertical="center"/>
    </xf>
    <xf borderId="1" fillId="6" fontId="4" numFmtId="0" xfId="0" applyAlignment="1" applyBorder="1" applyFill="1" applyFont="1">
      <alignment horizontal="center" readingOrder="0" vertical="center"/>
    </xf>
    <xf borderId="0" fillId="0" fontId="5" numFmtId="164" xfId="0" applyAlignment="1" applyFont="1" applyNumberFormat="1">
      <alignment horizontal="center"/>
    </xf>
    <xf borderId="0" fillId="7" fontId="6" numFmtId="0" xfId="0" applyAlignment="1" applyFill="1" applyFont="1">
      <alignment horizontal="center" readingOrder="0" vertical="center"/>
    </xf>
    <xf borderId="0" fillId="0" fontId="7" numFmtId="165" xfId="0" applyAlignment="1" applyFont="1" applyNumberFormat="1">
      <alignment horizontal="left" readingOrder="0" vertical="center"/>
    </xf>
    <xf borderId="0" fillId="0" fontId="3" numFmtId="165" xfId="0" applyAlignment="1" applyFont="1" applyNumberFormat="1">
      <alignment horizontal="left" readingOrder="0" vertical="center"/>
    </xf>
    <xf borderId="0" fillId="0" fontId="3" numFmtId="166" xfId="0" applyAlignment="1" applyFont="1" applyNumberFormat="1">
      <alignment horizontal="left" readingOrder="0" vertical="center"/>
    </xf>
    <xf borderId="0" fillId="0" fontId="3" numFmtId="164" xfId="0" applyAlignment="1" applyFont="1" applyNumberFormat="1">
      <alignment horizontal="left" readingOrder="0" vertical="center"/>
    </xf>
    <xf borderId="0" fillId="0" fontId="3" numFmtId="167" xfId="0" applyAlignment="1" applyFont="1" applyNumberFormat="1">
      <alignment horizontal="left" readingOrder="0" vertical="center"/>
    </xf>
    <xf borderId="0" fillId="0" fontId="1" numFmtId="167" xfId="0" applyAlignment="1" applyFont="1" applyNumberFormat="1">
      <alignment horizontal="center" readingOrder="0" vertical="center"/>
    </xf>
    <xf borderId="0" fillId="0" fontId="1" numFmtId="168" xfId="0" applyAlignment="1" applyFont="1" applyNumberFormat="1">
      <alignment horizontal="left" readingOrder="0" vertical="center"/>
    </xf>
    <xf borderId="0" fillId="8" fontId="1" numFmtId="0" xfId="0" applyAlignment="1" applyFill="1" applyFont="1">
      <alignment readingOrder="0" shrinkToFit="0" vertical="center" wrapText="1"/>
    </xf>
    <xf borderId="0" fillId="0" fontId="1" numFmtId="0" xfId="0" applyAlignment="1" applyFont="1">
      <alignment horizontal="left" readingOrder="0" shrinkToFit="0" vertical="center" wrapText="1"/>
    </xf>
    <xf borderId="0" fillId="0" fontId="8" numFmtId="0" xfId="0" applyAlignment="1" applyFont="1">
      <alignment horizontal="left" readingOrder="0" shrinkToFit="0" vertical="top" wrapText="1"/>
    </xf>
    <xf borderId="0" fillId="7" fontId="9" numFmtId="0" xfId="0" applyAlignment="1" applyFont="1">
      <alignment horizontal="center" readingOrder="0" shrinkToFit="0" vertical="center" wrapText="1"/>
    </xf>
    <xf borderId="0" fillId="7" fontId="10" numFmtId="3" xfId="0" applyAlignment="1" applyFont="1" applyNumberFormat="1">
      <alignment horizontal="center" readingOrder="0" vertical="center"/>
    </xf>
    <xf borderId="2" fillId="0" fontId="5" numFmtId="0" xfId="0" applyBorder="1" applyFont="1"/>
    <xf borderId="0" fillId="0" fontId="11" numFmtId="164" xfId="0" applyAlignment="1" applyFont="1" applyNumberFormat="1">
      <alignment horizontal="center" readingOrder="0" vertical="center"/>
    </xf>
    <xf borderId="0" fillId="0" fontId="11" numFmtId="0" xfId="0" applyAlignment="1" applyFont="1">
      <alignment horizontal="center" readingOrder="0" shrinkToFit="0" vertical="center" wrapText="1"/>
    </xf>
    <xf borderId="0" fillId="0" fontId="11" numFmtId="165" xfId="0" applyAlignment="1" applyFont="1" applyNumberFormat="1">
      <alignment horizontal="center" readingOrder="0" vertical="center"/>
    </xf>
    <xf borderId="0" fillId="0" fontId="11" numFmtId="166" xfId="0" applyAlignment="1" applyFont="1" applyNumberFormat="1">
      <alignment horizontal="center" readingOrder="0" vertical="center"/>
    </xf>
    <xf borderId="0" fillId="0" fontId="3" numFmtId="164" xfId="0" applyAlignment="1" applyFont="1" applyNumberFormat="1">
      <alignment horizontal="center" readingOrder="0" vertical="center"/>
    </xf>
    <xf borderId="0" fillId="0" fontId="5" numFmtId="168" xfId="0" applyFont="1" applyNumberFormat="1"/>
    <xf borderId="0" fillId="0" fontId="5" numFmtId="0" xfId="0" applyFont="1"/>
    <xf borderId="0" fillId="0" fontId="1" numFmtId="0" xfId="0" applyAlignment="1" applyFont="1">
      <alignment readingOrder="0" vertical="center"/>
    </xf>
    <xf borderId="0" fillId="0" fontId="12" numFmtId="0" xfId="0" applyAlignment="1" applyFont="1">
      <alignment horizontal="center" readingOrder="0" shrinkToFit="0" vertical="top" wrapText="1"/>
    </xf>
    <xf borderId="3" fillId="0" fontId="5" numFmtId="0" xfId="0" applyBorder="1" applyFont="1"/>
    <xf borderId="0" fillId="0" fontId="3" numFmtId="167" xfId="0" applyAlignment="1" applyFont="1" applyNumberFormat="1">
      <alignment horizontal="center" readingOrder="0" vertical="center"/>
    </xf>
    <xf borderId="0" fillId="0" fontId="1" numFmtId="168" xfId="0" applyAlignment="1" applyFont="1" applyNumberFormat="1">
      <alignment horizontal="center" readingOrder="0" vertical="center"/>
    </xf>
    <xf borderId="0" fillId="0" fontId="1" numFmtId="0" xfId="0" applyAlignment="1" applyFont="1">
      <alignment vertical="center"/>
    </xf>
    <xf borderId="0" fillId="0" fontId="5" numFmtId="0" xfId="0" applyAlignment="1" applyFont="1">
      <alignment shrinkToFit="0" vertical="top" wrapText="1"/>
    </xf>
    <xf borderId="0" fillId="2" fontId="6" numFmtId="0" xfId="0" applyAlignment="1" applyFont="1">
      <alignment horizontal="center" readingOrder="0" vertical="center"/>
    </xf>
    <xf borderId="0" fillId="2" fontId="13" numFmtId="0" xfId="0" applyAlignment="1" applyFont="1">
      <alignment horizontal="center" readingOrder="0" vertical="center"/>
    </xf>
    <xf borderId="0" fillId="2" fontId="13" numFmtId="9" xfId="0" applyAlignment="1" applyFont="1" applyNumberFormat="1">
      <alignment horizontal="center" readingOrder="0" vertical="center"/>
    </xf>
    <xf borderId="4" fillId="7" fontId="9" numFmtId="164" xfId="0" applyAlignment="1" applyBorder="1" applyFont="1" applyNumberFormat="1">
      <alignment horizontal="center" readingOrder="0" vertical="center"/>
    </xf>
    <xf borderId="5" fillId="7" fontId="9" numFmtId="164" xfId="0" applyAlignment="1" applyBorder="1" applyFont="1" applyNumberFormat="1">
      <alignment horizontal="center" readingOrder="0" vertical="center"/>
    </xf>
    <xf borderId="6" fillId="0" fontId="11" numFmtId="167" xfId="0" applyAlignment="1" applyBorder="1" applyFont="1" applyNumberFormat="1">
      <alignment horizontal="center" readingOrder="0" vertical="center"/>
    </xf>
    <xf borderId="7" fillId="0" fontId="5" numFmtId="0" xfId="0" applyBorder="1" applyFont="1"/>
    <xf borderId="8" fillId="0" fontId="5" numFmtId="0" xfId="0" applyBorder="1" applyFont="1"/>
    <xf borderId="0" fillId="0" fontId="14" numFmtId="0" xfId="0" applyFont="1"/>
    <xf borderId="0" fillId="0" fontId="2" numFmtId="0" xfId="0" applyAlignment="1" applyFont="1">
      <alignment horizontal="center" readingOrder="0" vertical="center"/>
    </xf>
    <xf borderId="0" fillId="0" fontId="2" numFmtId="0" xfId="0" applyAlignment="1" applyFont="1">
      <alignment horizontal="left" readingOrder="0" vertical="center"/>
    </xf>
    <xf borderId="0" fillId="0" fontId="2" numFmtId="0" xfId="0" applyAlignment="1" applyFont="1">
      <alignment horizontal="center" readingOrder="0" shrinkToFit="0" vertical="center" wrapText="1"/>
    </xf>
    <xf borderId="0" fillId="2" fontId="15" numFmtId="0" xfId="0" applyAlignment="1" applyFont="1">
      <alignment horizontal="center" readingOrder="0" vertical="center"/>
    </xf>
    <xf borderId="0" fillId="2" fontId="15" numFmtId="2" xfId="0" applyAlignment="1" applyFont="1" applyNumberFormat="1">
      <alignment horizontal="center" readingOrder="0" vertical="center"/>
    </xf>
    <xf borderId="0" fillId="3" fontId="15" numFmtId="2" xfId="0" applyAlignment="1" applyFont="1" applyNumberFormat="1">
      <alignment horizontal="center" readingOrder="0" vertical="center"/>
    </xf>
    <xf borderId="0" fillId="4" fontId="15" numFmtId="2" xfId="0" applyAlignment="1" applyFont="1" applyNumberFormat="1">
      <alignment horizontal="center" readingOrder="0" vertical="center"/>
    </xf>
    <xf borderId="0" fillId="0" fontId="3" numFmtId="0" xfId="0" applyAlignment="1" applyFont="1">
      <alignment horizontal="center" readingOrder="0" vertical="center"/>
    </xf>
    <xf borderId="9" fillId="7" fontId="16" numFmtId="0" xfId="0" applyAlignment="1" applyBorder="1" applyFont="1">
      <alignment horizontal="center" readingOrder="0" vertical="center"/>
    </xf>
    <xf borderId="10" fillId="7" fontId="16" numFmtId="167" xfId="0" applyAlignment="1" applyBorder="1" applyFont="1" applyNumberFormat="1">
      <alignment horizontal="center" readingOrder="0" vertical="center"/>
    </xf>
    <xf borderId="0" fillId="0" fontId="11" numFmtId="167" xfId="0" applyAlignment="1" applyFont="1" applyNumberFormat="1">
      <alignment horizontal="center" readingOrder="0" vertical="center"/>
    </xf>
    <xf borderId="11" fillId="0" fontId="11" numFmtId="167" xfId="0" applyAlignment="1" applyBorder="1" applyFont="1" applyNumberFormat="1">
      <alignment horizontal="center" readingOrder="0" vertical="center"/>
    </xf>
    <xf borderId="11" fillId="0" fontId="11" numFmtId="168" xfId="0" applyAlignment="1" applyBorder="1" applyFont="1" applyNumberFormat="1">
      <alignment horizontal="center" readingOrder="0" vertical="center"/>
    </xf>
    <xf borderId="11" fillId="0" fontId="11" numFmtId="0" xfId="0" applyAlignment="1" applyBorder="1" applyFont="1">
      <alignment horizontal="center" readingOrder="0" vertical="center"/>
    </xf>
    <xf borderId="0" fillId="0" fontId="11" numFmtId="0" xfId="0" applyAlignment="1" applyFont="1">
      <alignment horizontal="center" readingOrder="0" vertical="center"/>
    </xf>
    <xf borderId="0" fillId="0" fontId="11" numFmtId="49" xfId="0" applyAlignment="1" applyFont="1" applyNumberFormat="1">
      <alignment horizontal="left" readingOrder="0" vertical="center"/>
    </xf>
    <xf borderId="0" fillId="0" fontId="1" numFmtId="0" xfId="0" applyAlignment="1" applyFont="1">
      <alignment readingOrder="0" shrinkToFit="0" vertical="top" wrapText="1"/>
    </xf>
    <xf borderId="0" fillId="9" fontId="1" numFmtId="0" xfId="0" applyAlignment="1" applyFill="1" applyFont="1">
      <alignment horizontal="center" readingOrder="0" vertical="center"/>
    </xf>
    <xf borderId="0" fillId="9" fontId="1" numFmtId="0" xfId="0" applyAlignment="1" applyFont="1">
      <alignment horizontal="left" readingOrder="0" vertical="center"/>
    </xf>
    <xf borderId="0" fillId="9" fontId="1" numFmtId="0" xfId="0" applyAlignment="1" applyFont="1">
      <alignment readingOrder="0" shrinkToFit="0" vertical="center" wrapText="1"/>
    </xf>
    <xf borderId="0" fillId="9" fontId="17" numFmtId="0" xfId="0" applyAlignment="1" applyFont="1">
      <alignment horizontal="center" vertical="center"/>
    </xf>
    <xf borderId="0" fillId="9" fontId="2" numFmtId="164" xfId="0" applyAlignment="1" applyFont="1" applyNumberFormat="1">
      <alignment readingOrder="0" vertical="center"/>
    </xf>
    <xf borderId="0" fillId="9" fontId="11" numFmtId="3" xfId="0" applyAlignment="1" applyFont="1" applyNumberFormat="1">
      <alignment readingOrder="0" vertical="center"/>
    </xf>
    <xf borderId="0" fillId="9" fontId="3" numFmtId="0" xfId="0" applyAlignment="1" applyFont="1">
      <alignment horizontal="center" readingOrder="0" vertical="center"/>
    </xf>
    <xf borderId="2" fillId="6" fontId="18" numFmtId="0" xfId="0" applyAlignment="1" applyBorder="1" applyFont="1">
      <alignment horizontal="center" readingOrder="0" vertical="center"/>
    </xf>
    <xf borderId="0" fillId="9" fontId="11" numFmtId="164" xfId="0" applyAlignment="1" applyFont="1" applyNumberFormat="1">
      <alignment horizontal="center" vertical="center"/>
    </xf>
    <xf borderId="5" fillId="7" fontId="9" numFmtId="164" xfId="0" applyAlignment="1" applyBorder="1" applyFont="1" applyNumberFormat="1">
      <alignment horizontal="center" vertical="center"/>
    </xf>
    <xf borderId="0" fillId="9" fontId="11" numFmtId="165" xfId="0" applyAlignment="1" applyFont="1" applyNumberFormat="1">
      <alignment vertical="center"/>
    </xf>
    <xf borderId="0" fillId="9" fontId="11" numFmtId="164" xfId="0" applyAlignment="1" applyFont="1" applyNumberFormat="1">
      <alignment vertical="center"/>
    </xf>
    <xf borderId="0" fillId="9" fontId="11" numFmtId="166" xfId="0" applyAlignment="1" applyFont="1" applyNumberFormat="1">
      <alignment vertical="center"/>
    </xf>
    <xf borderId="0" fillId="9" fontId="3" numFmtId="164" xfId="0" applyAlignment="1" applyFont="1" applyNumberFormat="1">
      <alignment readingOrder="0" vertical="center"/>
    </xf>
    <xf borderId="0" fillId="9" fontId="3" numFmtId="167" xfId="0" applyAlignment="1" applyFont="1" applyNumberFormat="1">
      <alignment vertical="center"/>
    </xf>
    <xf borderId="0" fillId="9" fontId="11" numFmtId="167" xfId="0" applyAlignment="1" applyFont="1" applyNumberFormat="1">
      <alignment horizontal="center" readingOrder="0" vertical="center"/>
    </xf>
    <xf borderId="0" fillId="9" fontId="11" numFmtId="168" xfId="0" applyAlignment="1" applyFont="1" applyNumberFormat="1">
      <alignment readingOrder="0" vertical="center"/>
    </xf>
    <xf borderId="0" fillId="9" fontId="11" numFmtId="0" xfId="0" applyAlignment="1" applyFont="1">
      <alignment horizontal="center" readingOrder="0" vertical="center"/>
    </xf>
    <xf borderId="0" fillId="9" fontId="11" numFmtId="169" xfId="0" applyAlignment="1" applyFont="1" applyNumberFormat="1">
      <alignment horizontal="center" readingOrder="0" vertical="center"/>
    </xf>
    <xf borderId="0" fillId="9" fontId="19" numFmtId="0" xfId="0" applyAlignment="1" applyFont="1">
      <alignment horizontal="center" readingOrder="0" vertical="center"/>
    </xf>
    <xf borderId="0" fillId="9" fontId="11" numFmtId="9" xfId="0" applyAlignment="1" applyFont="1" applyNumberFormat="1">
      <alignment horizontal="center" readingOrder="0" shrinkToFit="0" vertical="center" wrapText="1"/>
    </xf>
    <xf borderId="0" fillId="9" fontId="11" numFmtId="0" xfId="0" applyAlignment="1" applyFont="1">
      <alignment horizontal="left" readingOrder="0" vertical="center"/>
    </xf>
    <xf borderId="0" fillId="9" fontId="20" numFmtId="0" xfId="0" applyAlignment="1" applyFont="1">
      <alignment readingOrder="0" vertical="center"/>
    </xf>
    <xf borderId="0" fillId="9" fontId="21" numFmtId="0" xfId="0" applyAlignment="1" applyFont="1">
      <alignment horizontal="left" readingOrder="0" shrinkToFit="0" vertical="center" wrapText="1"/>
    </xf>
    <xf borderId="0" fillId="9" fontId="1" numFmtId="0" xfId="0" applyAlignment="1" applyFont="1">
      <alignment horizontal="left" readingOrder="0" shrinkToFit="0" vertical="center" wrapText="1"/>
    </xf>
    <xf borderId="0" fillId="9" fontId="1" numFmtId="0" xfId="0" applyAlignment="1" applyFont="1">
      <alignment readingOrder="0" shrinkToFit="0" vertical="top" wrapText="1"/>
    </xf>
    <xf borderId="0" fillId="10" fontId="1" numFmtId="0" xfId="0" applyAlignment="1" applyFill="1" applyFont="1">
      <alignment horizontal="center" readingOrder="0" textRotation="90" vertical="center"/>
    </xf>
    <xf borderId="0" fillId="10" fontId="1" numFmtId="0" xfId="0" applyAlignment="1" applyFont="1">
      <alignment horizontal="left" readingOrder="0" vertical="center"/>
    </xf>
    <xf borderId="0" fillId="10" fontId="1" numFmtId="0" xfId="0" applyAlignment="1" applyFont="1">
      <alignment readingOrder="0" shrinkToFit="0" vertical="center" wrapText="1"/>
    </xf>
    <xf borderId="0" fillId="10" fontId="17" numFmtId="0" xfId="0" applyAlignment="1" applyFont="1">
      <alignment horizontal="center" vertical="center"/>
    </xf>
    <xf borderId="0" fillId="10" fontId="2" numFmtId="164" xfId="0" applyAlignment="1" applyFont="1" applyNumberFormat="1">
      <alignment readingOrder="0" vertical="center"/>
    </xf>
    <xf borderId="0" fillId="10" fontId="11" numFmtId="3" xfId="0" applyAlignment="1" applyFont="1" applyNumberFormat="1">
      <alignment readingOrder="0" vertical="center"/>
    </xf>
    <xf borderId="0" fillId="10" fontId="3" numFmtId="0" xfId="0" applyAlignment="1" applyFont="1">
      <alignment horizontal="center" readingOrder="0" vertical="center"/>
    </xf>
    <xf borderId="0" fillId="10" fontId="11" numFmtId="164" xfId="0" applyAlignment="1" applyFont="1" applyNumberFormat="1">
      <alignment horizontal="center" vertical="center"/>
    </xf>
    <xf borderId="0" fillId="10" fontId="11" numFmtId="165" xfId="0" applyAlignment="1" applyFont="1" applyNumberFormat="1">
      <alignment vertical="center"/>
    </xf>
    <xf borderId="0" fillId="10" fontId="11" numFmtId="164" xfId="0" applyAlignment="1" applyFont="1" applyNumberFormat="1">
      <alignment vertical="center"/>
    </xf>
    <xf borderId="0" fillId="10" fontId="11" numFmtId="166" xfId="0" applyAlignment="1" applyFont="1" applyNumberFormat="1">
      <alignment vertical="center"/>
    </xf>
    <xf borderId="0" fillId="10" fontId="3" numFmtId="164" xfId="0" applyAlignment="1" applyFont="1" applyNumberFormat="1">
      <alignment readingOrder="0" vertical="center"/>
    </xf>
    <xf borderId="0" fillId="10" fontId="3" numFmtId="167" xfId="0" applyAlignment="1" applyFont="1" applyNumberFormat="1">
      <alignment vertical="center"/>
    </xf>
    <xf borderId="0" fillId="10" fontId="11" numFmtId="167" xfId="0" applyAlignment="1" applyFont="1" applyNumberFormat="1">
      <alignment horizontal="center" readingOrder="0" vertical="center"/>
    </xf>
    <xf borderId="0" fillId="10" fontId="11" numFmtId="168" xfId="0" applyAlignment="1" applyFont="1" applyNumberFormat="1">
      <alignment readingOrder="0" vertical="center"/>
    </xf>
    <xf borderId="0" fillId="10" fontId="11" numFmtId="0" xfId="0" applyAlignment="1" applyFont="1">
      <alignment horizontal="center" readingOrder="0" vertical="center"/>
    </xf>
    <xf borderId="0" fillId="10" fontId="11" numFmtId="169" xfId="0" applyAlignment="1" applyFont="1" applyNumberFormat="1">
      <alignment horizontal="center" readingOrder="0" vertical="center"/>
    </xf>
    <xf borderId="0" fillId="10" fontId="19" numFmtId="0" xfId="0" applyAlignment="1" applyFont="1">
      <alignment horizontal="center" readingOrder="0" vertical="center"/>
    </xf>
    <xf borderId="0" fillId="10" fontId="11" numFmtId="9" xfId="0" applyAlignment="1" applyFont="1" applyNumberFormat="1">
      <alignment horizontal="center" readingOrder="0" shrinkToFit="0" vertical="center" wrapText="1"/>
    </xf>
    <xf borderId="0" fillId="10" fontId="11" numFmtId="0" xfId="0" applyAlignment="1" applyFont="1">
      <alignment horizontal="left" readingOrder="0" vertical="center"/>
    </xf>
    <xf borderId="0" fillId="10" fontId="22" numFmtId="0" xfId="0" applyAlignment="1" applyFont="1">
      <alignment readingOrder="0" vertical="center"/>
    </xf>
    <xf borderId="0" fillId="10" fontId="1" numFmtId="0" xfId="0" applyAlignment="1" applyFont="1">
      <alignment horizontal="center" readingOrder="0" vertical="center"/>
    </xf>
    <xf borderId="0" fillId="10" fontId="1" numFmtId="0" xfId="0" applyAlignment="1" applyFont="1">
      <alignment horizontal="left" readingOrder="0" shrinkToFit="0" vertical="center" wrapText="1"/>
    </xf>
    <xf borderId="0" fillId="10" fontId="1" numFmtId="0" xfId="0" applyAlignment="1" applyFont="1">
      <alignment readingOrder="0" shrinkToFit="0" vertical="top" wrapText="1"/>
    </xf>
    <xf borderId="0" fillId="9" fontId="1" numFmtId="0" xfId="0" applyAlignment="1" applyFont="1">
      <alignment horizontal="center" readingOrder="0" textRotation="90" vertical="center"/>
    </xf>
    <xf borderId="0" fillId="9" fontId="1" numFmtId="0" xfId="0" applyAlignment="1" applyFont="1">
      <alignment horizontal="left" readingOrder="0" shrinkToFit="0" vertical="center" wrapText="1"/>
    </xf>
    <xf borderId="0" fillId="10" fontId="1" numFmtId="0" xfId="0" applyAlignment="1" applyFont="1">
      <alignment readingOrder="0" vertical="center"/>
    </xf>
    <xf borderId="0" fillId="9" fontId="23" numFmtId="0" xfId="0" applyAlignment="1" applyFont="1">
      <alignment readingOrder="0" vertical="center"/>
    </xf>
    <xf borderId="0" fillId="9" fontId="1" numFmtId="0" xfId="0" applyAlignment="1" applyFont="1">
      <alignment readingOrder="0" vertical="center"/>
    </xf>
    <xf borderId="0" fillId="11" fontId="1" numFmtId="0" xfId="0" applyAlignment="1" applyFill="1" applyFont="1">
      <alignment horizontal="center" readingOrder="0" textRotation="90" vertical="center"/>
    </xf>
    <xf borderId="0" fillId="9" fontId="24" numFmtId="0" xfId="0" applyAlignment="1" applyFont="1">
      <alignment horizontal="center" vertical="center"/>
    </xf>
    <xf borderId="0" fillId="9" fontId="1" numFmtId="164" xfId="0" applyAlignment="1" applyFont="1" applyNumberFormat="1">
      <alignment readingOrder="0" vertical="center"/>
    </xf>
    <xf borderId="0" fillId="9" fontId="11" numFmtId="0" xfId="0" applyAlignment="1" applyFont="1">
      <alignment horizontal="center" readingOrder="0" shrinkToFit="0" vertical="center" wrapText="1"/>
    </xf>
    <xf borderId="0" fillId="10" fontId="24" numFmtId="0" xfId="0" applyAlignment="1" applyFont="1">
      <alignment horizontal="center" vertical="center"/>
    </xf>
    <xf borderId="0" fillId="10" fontId="1" numFmtId="164" xfId="0" applyAlignment="1" applyFont="1" applyNumberFormat="1">
      <alignment readingOrder="0" vertical="center"/>
    </xf>
    <xf borderId="0" fillId="12" fontId="11" numFmtId="3" xfId="0" applyAlignment="1" applyFill="1" applyFont="1" applyNumberFormat="1">
      <alignment readingOrder="0" vertical="center"/>
    </xf>
    <xf borderId="0" fillId="10" fontId="11" numFmtId="0" xfId="0" applyAlignment="1" applyFont="1">
      <alignment horizontal="center" readingOrder="0" shrinkToFit="0" vertical="center" wrapText="1"/>
    </xf>
    <xf borderId="0" fillId="10" fontId="25" numFmtId="0" xfId="0" applyAlignment="1" applyFont="1">
      <alignment horizontal="center" vertical="center"/>
    </xf>
    <xf borderId="0" fillId="10" fontId="1" numFmtId="167" xfId="0" applyAlignment="1" applyFont="1" applyNumberFormat="1">
      <alignment vertical="center"/>
    </xf>
    <xf borderId="0" fillId="9" fontId="25" numFmtId="0" xfId="0" applyAlignment="1" applyFont="1">
      <alignment horizontal="center" vertical="center"/>
    </xf>
    <xf borderId="0" fillId="9" fontId="1" numFmtId="167" xfId="0" applyAlignment="1" applyFont="1" applyNumberFormat="1">
      <alignment vertical="center"/>
    </xf>
    <xf borderId="0" fillId="10" fontId="26" numFmtId="0" xfId="0" applyAlignment="1" applyFont="1">
      <alignment horizontal="center"/>
    </xf>
    <xf borderId="0" fillId="10" fontId="1" numFmtId="164" xfId="0" applyAlignment="1" applyFont="1" applyNumberFormat="1">
      <alignment horizontal="center" vertical="center"/>
    </xf>
    <xf borderId="0" fillId="9" fontId="1" numFmtId="164" xfId="0" applyAlignment="1" applyFont="1" applyNumberFormat="1">
      <alignment horizontal="center" vertical="center"/>
    </xf>
    <xf borderId="0" fillId="9" fontId="26" numFmtId="0" xfId="0" applyAlignment="1" applyFont="1">
      <alignment readingOrder="0" shrinkToFit="0" wrapText="1"/>
    </xf>
    <xf borderId="0" fillId="9" fontId="26" numFmtId="0" xfId="0" applyAlignment="1" applyFont="1">
      <alignment shrinkToFit="0" wrapText="1"/>
    </xf>
    <xf borderId="0" fillId="10" fontId="25" numFmtId="0" xfId="0" applyAlignment="1" applyFont="1">
      <alignment horizontal="center"/>
    </xf>
    <xf borderId="0" fillId="10" fontId="26" numFmtId="0" xfId="0" applyAlignment="1" applyFont="1">
      <alignment readingOrder="0" shrinkToFit="0" vertical="top" wrapText="1"/>
    </xf>
    <xf borderId="0" fillId="10" fontId="26" numFmtId="0" xfId="0" applyAlignment="1" applyFont="1">
      <alignment shrinkToFit="0" vertical="center" wrapText="1"/>
    </xf>
    <xf borderId="0" fillId="6" fontId="1" numFmtId="164" xfId="0" applyAlignment="1" applyFont="1" applyNumberFormat="1">
      <alignment readingOrder="0" vertical="center"/>
    </xf>
    <xf borderId="0" fillId="9" fontId="25" numFmtId="0" xfId="0" applyAlignment="1" applyFont="1">
      <alignment horizontal="center"/>
    </xf>
    <xf borderId="0" fillId="10" fontId="11" numFmtId="3" xfId="0" applyAlignment="1" applyFont="1" applyNumberFormat="1">
      <alignment horizontal="center" readingOrder="0" vertical="center"/>
    </xf>
    <xf borderId="0" fillId="3" fontId="1" numFmtId="0" xfId="0" applyAlignment="1" applyFont="1">
      <alignment horizontal="center" readingOrder="0" vertical="center"/>
    </xf>
    <xf borderId="0" fillId="3" fontId="1" numFmtId="0" xfId="0" applyAlignment="1" applyFont="1">
      <alignment horizontal="left" readingOrder="0" vertical="center"/>
    </xf>
    <xf borderId="0" fillId="3" fontId="1" numFmtId="0" xfId="0" applyAlignment="1" applyFont="1">
      <alignment readingOrder="0" shrinkToFit="0" vertical="center" wrapText="1"/>
    </xf>
    <xf borderId="0" fillId="3" fontId="17" numFmtId="0" xfId="0" applyAlignment="1" applyFont="1">
      <alignment horizontal="center" vertical="center"/>
    </xf>
    <xf borderId="0" fillId="3" fontId="2" numFmtId="164" xfId="0" applyAlignment="1" applyFont="1" applyNumberFormat="1">
      <alignment readingOrder="0" vertical="center"/>
    </xf>
    <xf borderId="0" fillId="3" fontId="11" numFmtId="3" xfId="0" applyAlignment="1" applyFont="1" applyNumberFormat="1">
      <alignment readingOrder="0" vertical="center"/>
    </xf>
    <xf borderId="0" fillId="3" fontId="3" numFmtId="0" xfId="0" applyAlignment="1" applyFont="1">
      <alignment horizontal="center" readingOrder="0" vertical="center"/>
    </xf>
    <xf borderId="0" fillId="3" fontId="27" numFmtId="0" xfId="0" applyAlignment="1" applyFont="1">
      <alignment horizontal="center" readingOrder="0" vertical="center"/>
    </xf>
    <xf borderId="0" fillId="3" fontId="11" numFmtId="164" xfId="0" applyAlignment="1" applyFont="1" applyNumberFormat="1">
      <alignment horizontal="center" readingOrder="0" vertical="center"/>
    </xf>
    <xf borderId="5" fillId="3" fontId="3" numFmtId="0" xfId="0" applyAlignment="1" applyBorder="1" applyFont="1">
      <alignment horizontal="center" readingOrder="0" vertical="center"/>
    </xf>
    <xf borderId="0" fillId="3" fontId="11" numFmtId="0" xfId="0" applyAlignment="1" applyFont="1">
      <alignment horizontal="center" readingOrder="0" vertical="center"/>
    </xf>
    <xf borderId="0" fillId="3" fontId="11" numFmtId="164" xfId="0" applyAlignment="1" applyFont="1" applyNumberFormat="1">
      <alignment vertical="center"/>
    </xf>
    <xf borderId="0" fillId="3" fontId="11" numFmtId="166" xfId="0" applyAlignment="1" applyFont="1" applyNumberFormat="1">
      <alignment vertical="center"/>
    </xf>
    <xf borderId="0" fillId="3" fontId="3" numFmtId="164" xfId="0" applyAlignment="1" applyFont="1" applyNumberFormat="1">
      <alignment readingOrder="0" vertical="center"/>
    </xf>
    <xf borderId="0" fillId="3" fontId="3" numFmtId="167" xfId="0" applyAlignment="1" applyFont="1" applyNumberFormat="1">
      <alignment vertical="center"/>
    </xf>
    <xf borderId="0" fillId="3" fontId="11" numFmtId="167" xfId="0" applyAlignment="1" applyFont="1" applyNumberFormat="1">
      <alignment horizontal="center" readingOrder="0" vertical="center"/>
    </xf>
    <xf borderId="0" fillId="3" fontId="11" numFmtId="168" xfId="0" applyAlignment="1" applyFont="1" applyNumberFormat="1">
      <alignment readingOrder="0" vertical="center"/>
    </xf>
    <xf borderId="0" fillId="3" fontId="11" numFmtId="169" xfId="0" applyAlignment="1" applyFont="1" applyNumberFormat="1">
      <alignment horizontal="center" readingOrder="0" vertical="center"/>
    </xf>
    <xf borderId="0" fillId="3" fontId="19" numFmtId="0" xfId="0" applyAlignment="1" applyFont="1">
      <alignment horizontal="center" readingOrder="0" vertical="center"/>
    </xf>
    <xf borderId="0" fillId="3" fontId="11" numFmtId="9" xfId="0" applyAlignment="1" applyFont="1" applyNumberFormat="1">
      <alignment horizontal="center" readingOrder="0" shrinkToFit="0" vertical="center" wrapText="1"/>
    </xf>
    <xf borderId="0" fillId="3" fontId="28" numFmtId="0" xfId="0" applyAlignment="1" applyFont="1">
      <alignment readingOrder="0" vertical="center"/>
    </xf>
    <xf borderId="0" fillId="3" fontId="1" numFmtId="0" xfId="0" applyAlignment="1" applyFont="1">
      <alignment readingOrder="0" vertical="center"/>
    </xf>
    <xf borderId="0" fillId="3" fontId="1" numFmtId="0" xfId="0" applyAlignment="1" applyFont="1">
      <alignment horizontal="left" readingOrder="0" shrinkToFit="0" vertical="center" wrapText="1"/>
    </xf>
    <xf borderId="0" fillId="3" fontId="1" numFmtId="0" xfId="0" applyAlignment="1" applyFont="1">
      <alignment readingOrder="0" shrinkToFit="0" vertical="top" wrapText="1"/>
    </xf>
    <xf borderId="0" fillId="11" fontId="29" numFmtId="0" xfId="0" applyAlignment="1" applyFont="1">
      <alignment horizontal="center" readingOrder="0" textRotation="90" vertical="center"/>
    </xf>
    <xf borderId="0" fillId="9" fontId="25" numFmtId="0" xfId="0" applyAlignment="1" applyFont="1">
      <alignment horizontal="center" vertical="center"/>
    </xf>
    <xf borderId="0" fillId="10" fontId="11" numFmtId="0" xfId="0" applyAlignment="1" applyFont="1">
      <alignment readingOrder="0" shrinkToFit="0" vertical="center" wrapText="1"/>
    </xf>
    <xf borderId="0" fillId="10" fontId="30" numFmtId="0" xfId="0" applyAlignment="1" applyFont="1">
      <alignment horizontal="center" vertical="center"/>
    </xf>
    <xf borderId="0" fillId="10" fontId="11" numFmtId="164" xfId="0" applyAlignment="1" applyFont="1" applyNumberFormat="1">
      <alignment readingOrder="0" vertical="center"/>
    </xf>
    <xf borderId="2" fillId="6" fontId="31" numFmtId="0" xfId="0" applyAlignment="1" applyBorder="1" applyFont="1">
      <alignment horizontal="center" readingOrder="0" vertical="center"/>
    </xf>
    <xf borderId="5" fillId="10" fontId="32" numFmtId="164" xfId="0" applyAlignment="1" applyBorder="1" applyFont="1" applyNumberFormat="1">
      <alignment horizontal="center" vertical="center"/>
    </xf>
    <xf borderId="0" fillId="10" fontId="11" numFmtId="167" xfId="0" applyAlignment="1" applyFont="1" applyNumberFormat="1">
      <alignment vertical="center"/>
    </xf>
    <xf borderId="0" fillId="10" fontId="33" numFmtId="0" xfId="0" applyAlignment="1" applyFont="1">
      <alignment readingOrder="0" vertical="center"/>
    </xf>
    <xf borderId="0" fillId="10" fontId="11" numFmtId="0" xfId="0" applyAlignment="1" applyFont="1">
      <alignment readingOrder="0" shrinkToFit="0" vertical="top" wrapText="1"/>
    </xf>
    <xf borderId="0" fillId="9" fontId="11" numFmtId="0" xfId="0" applyAlignment="1" applyFont="1">
      <alignment readingOrder="0" shrinkToFit="0" vertical="center" wrapText="1"/>
    </xf>
    <xf borderId="0" fillId="9" fontId="30" numFmtId="0" xfId="0" applyAlignment="1" applyFont="1">
      <alignment horizontal="center" vertical="center"/>
    </xf>
    <xf borderId="0" fillId="9" fontId="11" numFmtId="164" xfId="0" applyAlignment="1" applyFont="1" applyNumberFormat="1">
      <alignment readingOrder="0" vertical="center"/>
    </xf>
    <xf borderId="0" fillId="9" fontId="11" numFmtId="3" xfId="0" applyAlignment="1" applyFont="1" applyNumberFormat="1">
      <alignment horizontal="center" readingOrder="0" vertical="center"/>
    </xf>
    <xf borderId="5" fillId="9" fontId="32" numFmtId="164" xfId="0" applyAlignment="1" applyBorder="1" applyFont="1" applyNumberFormat="1">
      <alignment horizontal="center" vertical="center"/>
    </xf>
    <xf borderId="0" fillId="9" fontId="11" numFmtId="167" xfId="0" applyAlignment="1" applyFont="1" applyNumberFormat="1">
      <alignment vertical="center"/>
    </xf>
    <xf borderId="0" fillId="9" fontId="33" numFmtId="0" xfId="0" applyAlignment="1" applyFont="1">
      <alignment readingOrder="0" vertical="center"/>
    </xf>
    <xf borderId="0" fillId="9" fontId="11" numFmtId="0" xfId="0" applyAlignment="1" applyFont="1">
      <alignment readingOrder="0" shrinkToFit="0" vertical="top" wrapText="1"/>
    </xf>
    <xf borderId="0" fillId="10" fontId="33" numFmtId="0" xfId="0" applyAlignment="1" applyFont="1">
      <alignment readingOrder="0" vertical="center"/>
    </xf>
    <xf borderId="0" fillId="10" fontId="3" numFmtId="0" xfId="0" applyAlignment="1" applyFont="1">
      <alignment horizontal="left" readingOrder="0" vertical="center"/>
    </xf>
    <xf borderId="0" fillId="10" fontId="3" numFmtId="0" xfId="0" applyAlignment="1" applyFont="1">
      <alignment readingOrder="0" shrinkToFit="0" vertical="center" wrapText="1"/>
    </xf>
    <xf borderId="0" fillId="10" fontId="3" numFmtId="3" xfId="0" applyAlignment="1" applyFont="1" applyNumberFormat="1">
      <alignment horizontal="center" readingOrder="0" vertical="center"/>
    </xf>
    <xf borderId="2" fillId="6" fontId="34" numFmtId="0" xfId="0" applyAlignment="1" applyBorder="1" applyFont="1">
      <alignment horizontal="center" readingOrder="0" vertical="center"/>
    </xf>
    <xf borderId="5" fillId="10" fontId="35" numFmtId="164" xfId="0" applyAlignment="1" applyBorder="1" applyFont="1" applyNumberFormat="1">
      <alignment horizontal="center" vertical="center"/>
    </xf>
    <xf borderId="0" fillId="10" fontId="1" numFmtId="165" xfId="0" applyAlignment="1" applyFont="1" applyNumberFormat="1">
      <alignment vertical="center"/>
    </xf>
    <xf borderId="0" fillId="10" fontId="1" numFmtId="164" xfId="0" applyAlignment="1" applyFont="1" applyNumberFormat="1">
      <alignment vertical="center"/>
    </xf>
    <xf borderId="0" fillId="10" fontId="1" numFmtId="166" xfId="0" applyAlignment="1" applyFont="1" applyNumberFormat="1">
      <alignment vertical="center"/>
    </xf>
    <xf borderId="0" fillId="10" fontId="1" numFmtId="167" xfId="0" applyAlignment="1" applyFont="1" applyNumberFormat="1">
      <alignment horizontal="center" readingOrder="0" vertical="center"/>
    </xf>
    <xf borderId="0" fillId="10" fontId="1" numFmtId="168" xfId="0" applyAlignment="1" applyFont="1" applyNumberFormat="1">
      <alignment readingOrder="0" vertical="center"/>
    </xf>
    <xf borderId="0" fillId="10" fontId="1" numFmtId="169" xfId="0" applyAlignment="1" applyFont="1" applyNumberFormat="1">
      <alignment horizontal="center" readingOrder="0" vertical="center"/>
    </xf>
    <xf borderId="0" fillId="10" fontId="1" numFmtId="0" xfId="0" applyAlignment="1" applyFont="1">
      <alignment horizontal="center" readingOrder="0" shrinkToFit="0" vertical="center" wrapText="1"/>
    </xf>
    <xf borderId="0" fillId="10" fontId="1" numFmtId="9" xfId="0" applyAlignment="1" applyFont="1" applyNumberFormat="1">
      <alignment horizontal="center" readingOrder="0" shrinkToFit="0" vertical="center" wrapText="1"/>
    </xf>
    <xf borderId="0" fillId="10" fontId="3" numFmtId="0" xfId="0" applyAlignment="1" applyFont="1">
      <alignment readingOrder="0" shrinkToFit="0" vertical="top" wrapText="1"/>
    </xf>
    <xf borderId="0" fillId="9" fontId="33" numFmtId="0" xfId="0" applyAlignment="1" applyFont="1">
      <alignment readingOrder="0" vertical="center"/>
    </xf>
    <xf borderId="0" fillId="9" fontId="3" numFmtId="0" xfId="0" applyAlignment="1" applyFont="1">
      <alignment readingOrder="0" shrinkToFit="0" vertical="center" wrapText="1"/>
    </xf>
    <xf borderId="0" fillId="9" fontId="19" numFmtId="0" xfId="0" applyAlignment="1" applyFont="1">
      <alignment horizontal="center" readingOrder="0" shrinkToFit="0" vertical="center" wrapText="1"/>
    </xf>
    <xf borderId="0" fillId="9" fontId="11" numFmtId="0" xfId="0" applyAlignment="1" applyFont="1">
      <alignment horizontal="center" readingOrder="0" vertical="center"/>
    </xf>
    <xf borderId="0" fillId="9" fontId="3" numFmtId="0" xfId="0" applyAlignment="1" applyFont="1">
      <alignment horizontal="center" readingOrder="0" vertical="center"/>
    </xf>
    <xf borderId="2" fillId="6" fontId="36" numFmtId="0" xfId="0" applyAlignment="1" applyBorder="1" applyFont="1">
      <alignment horizontal="center" readingOrder="0" vertical="center"/>
    </xf>
    <xf borderId="5" fillId="7" fontId="16" numFmtId="167" xfId="0" applyAlignment="1" applyBorder="1" applyFont="1" applyNumberFormat="1">
      <alignment horizontal="center" vertical="center"/>
    </xf>
    <xf borderId="0" fillId="9" fontId="11" numFmtId="167" xfId="0" applyAlignment="1" applyFont="1" applyNumberFormat="1">
      <alignment horizontal="center" vertical="center"/>
    </xf>
    <xf borderId="0" fillId="9" fontId="3" numFmtId="164" xfId="0" applyAlignment="1" applyFont="1" applyNumberFormat="1">
      <alignment vertical="center"/>
    </xf>
    <xf borderId="0" fillId="9" fontId="37" numFmtId="170" xfId="0" applyAlignment="1" applyFont="1" applyNumberFormat="1">
      <alignment horizontal="center" readingOrder="0" shrinkToFit="0" vertical="center" wrapText="0"/>
    </xf>
    <xf borderId="0" fillId="9" fontId="11" numFmtId="0" xfId="0" applyAlignment="1" applyFont="1">
      <alignment horizontal="center" readingOrder="0" shrinkToFit="0" vertical="center" wrapText="1"/>
    </xf>
    <xf borderId="0" fillId="9" fontId="11" numFmtId="49" xfId="0" applyAlignment="1" applyFont="1" applyNumberFormat="1">
      <alignment horizontal="left" readingOrder="0" vertical="center"/>
    </xf>
    <xf borderId="0" fillId="9" fontId="19" numFmtId="0" xfId="0" applyAlignment="1" applyFont="1">
      <alignment readingOrder="0" shrinkToFit="0" vertical="center" wrapText="0"/>
    </xf>
    <xf borderId="0" fillId="9" fontId="11" numFmtId="0" xfId="0" applyAlignment="1" applyFont="1">
      <alignment horizontal="left" readingOrder="0" shrinkToFit="0" vertical="center" wrapText="1"/>
    </xf>
    <xf borderId="0" fillId="9" fontId="11" numFmtId="0" xfId="0" applyAlignment="1" applyFont="1">
      <alignment horizontal="left" readingOrder="0" shrinkToFit="0" vertical="center" wrapText="1"/>
    </xf>
    <xf borderId="0" fillId="9" fontId="2" numFmtId="0" xfId="0" applyAlignment="1" applyFont="1">
      <alignment readingOrder="0" shrinkToFit="0" vertical="center" wrapText="1"/>
    </xf>
    <xf borderId="0" fillId="9" fontId="2" numFmtId="0" xfId="0" applyAlignment="1" applyFont="1">
      <alignment readingOrder="0" shrinkToFit="0" vertical="top" wrapText="1"/>
    </xf>
    <xf borderId="0" fillId="10" fontId="19" numFmtId="0" xfId="0" applyAlignment="1" applyFont="1">
      <alignment horizontal="center" readingOrder="0" shrinkToFit="0" vertical="center" wrapText="1"/>
    </xf>
    <xf borderId="0" fillId="10" fontId="11" numFmtId="0" xfId="0" applyAlignment="1" applyFont="1">
      <alignment horizontal="center" readingOrder="0" vertical="center"/>
    </xf>
    <xf borderId="0" fillId="10" fontId="3" numFmtId="0" xfId="0" applyAlignment="1" applyFont="1">
      <alignment horizontal="center" readingOrder="0" vertical="center"/>
    </xf>
    <xf borderId="5" fillId="10" fontId="16" numFmtId="167" xfId="0" applyAlignment="1" applyBorder="1" applyFont="1" applyNumberFormat="1">
      <alignment horizontal="center" vertical="center"/>
    </xf>
    <xf borderId="0" fillId="10" fontId="11" numFmtId="167" xfId="0" applyAlignment="1" applyFont="1" applyNumberFormat="1">
      <alignment horizontal="center" vertical="center"/>
    </xf>
    <xf borderId="0" fillId="10" fontId="3" numFmtId="164" xfId="0" applyAlignment="1" applyFont="1" applyNumberFormat="1">
      <alignment vertical="center"/>
    </xf>
    <xf borderId="0" fillId="10" fontId="37" numFmtId="170" xfId="0" applyAlignment="1" applyFont="1" applyNumberFormat="1">
      <alignment horizontal="center" readingOrder="0" shrinkToFit="0" vertical="center" wrapText="0"/>
    </xf>
    <xf borderId="0" fillId="10" fontId="11" numFmtId="0" xfId="0" applyAlignment="1" applyFont="1">
      <alignment horizontal="center" readingOrder="0" shrinkToFit="0" vertical="center" wrapText="1"/>
    </xf>
    <xf borderId="0" fillId="10" fontId="11" numFmtId="49" xfId="0" applyAlignment="1" applyFont="1" applyNumberFormat="1">
      <alignment horizontal="left" readingOrder="0" vertical="center"/>
    </xf>
    <xf borderId="0" fillId="10" fontId="19" numFmtId="0" xfId="0" applyAlignment="1" applyFont="1">
      <alignment readingOrder="0" shrinkToFit="0" vertical="center" wrapText="0"/>
    </xf>
    <xf borderId="0" fillId="10" fontId="11" numFmtId="0" xfId="0" applyAlignment="1" applyFont="1">
      <alignment horizontal="left" readingOrder="0" shrinkToFit="0" vertical="center" wrapText="1"/>
    </xf>
    <xf borderId="0" fillId="10" fontId="11" numFmtId="0" xfId="0" applyAlignment="1" applyFont="1">
      <alignment horizontal="left" readingOrder="0" shrinkToFit="0" vertical="center" wrapText="1"/>
    </xf>
    <xf borderId="0" fillId="10" fontId="2" numFmtId="0" xfId="0" applyAlignment="1" applyFont="1">
      <alignment readingOrder="0" shrinkToFit="0" vertical="center" wrapText="1"/>
    </xf>
    <xf borderId="0" fillId="10" fontId="2" numFmtId="0" xfId="0" applyAlignment="1" applyFont="1">
      <alignment readingOrder="0" shrinkToFit="0" vertical="top" wrapText="1"/>
    </xf>
    <xf borderId="0" fillId="10" fontId="38" numFmtId="0" xfId="0" applyAlignment="1" applyFont="1">
      <alignment readingOrder="0" vertical="center"/>
    </xf>
    <xf borderId="0" fillId="13" fontId="1" numFmtId="0" xfId="0" applyAlignment="1" applyFill="1" applyFont="1">
      <alignment readingOrder="0" shrinkToFit="0" vertical="center" wrapText="1"/>
    </xf>
    <xf borderId="0" fillId="9" fontId="3" numFmtId="0" xfId="0" applyAlignment="1" applyFont="1">
      <alignment horizontal="left" readingOrder="0" vertical="center"/>
    </xf>
    <xf borderId="5" fillId="9" fontId="9" numFmtId="164" xfId="0" applyAlignment="1" applyBorder="1" applyFont="1" applyNumberFormat="1">
      <alignment horizontal="center" vertical="center"/>
    </xf>
    <xf borderId="0" fillId="9" fontId="28" numFmtId="0" xfId="0" applyAlignment="1" applyFont="1">
      <alignment readingOrder="0" vertical="center"/>
    </xf>
    <xf borderId="0" fillId="10" fontId="28" numFmtId="0" xfId="0" applyAlignment="1" applyFont="1">
      <alignment readingOrder="0" vertical="center"/>
    </xf>
    <xf borderId="0" fillId="9" fontId="28" numFmtId="0" xfId="0" applyAlignment="1" applyFont="1">
      <alignment readingOrder="0" vertical="center"/>
    </xf>
    <xf borderId="0" fillId="10" fontId="39" numFmtId="0" xfId="0" applyAlignment="1" applyFont="1">
      <alignment readingOrder="0" vertical="center"/>
    </xf>
    <xf borderId="0" fillId="10" fontId="3" numFmtId="0" xfId="0" applyAlignment="1" applyFont="1">
      <alignment readingOrder="0" vertical="center"/>
    </xf>
    <xf borderId="0" fillId="10" fontId="3" numFmtId="0" xfId="0" applyAlignment="1" applyFont="1">
      <alignment horizontal="left" readingOrder="0" shrinkToFit="0" vertical="center" wrapText="1"/>
    </xf>
    <xf borderId="0" fillId="9" fontId="40" numFmtId="0" xfId="0" applyAlignment="1" applyFont="1">
      <alignment readingOrder="0" vertical="center"/>
    </xf>
    <xf borderId="0" fillId="9" fontId="3" numFmtId="0" xfId="0" applyAlignment="1" applyFont="1">
      <alignment readingOrder="0" vertical="center"/>
    </xf>
    <xf borderId="0" fillId="9" fontId="3" numFmtId="0" xfId="0" applyAlignment="1" applyFont="1">
      <alignment horizontal="left" readingOrder="0" shrinkToFit="0" vertical="center" wrapText="1"/>
    </xf>
    <xf borderId="0" fillId="9" fontId="3" numFmtId="0" xfId="0" applyAlignment="1" applyFont="1">
      <alignment readingOrder="0" shrinkToFit="0" vertical="top" wrapText="1"/>
    </xf>
    <xf borderId="0" fillId="10" fontId="19" numFmtId="0" xfId="0" applyAlignment="1" applyFont="1">
      <alignment horizontal="center" readingOrder="0" shrinkToFit="0" vertical="center" wrapText="0"/>
    </xf>
    <xf borderId="0" fillId="10" fontId="11" numFmtId="0" xfId="0" applyAlignment="1" applyFont="1">
      <alignment readingOrder="0" vertical="center"/>
    </xf>
    <xf borderId="0" fillId="10" fontId="11" numFmtId="1" xfId="0" applyAlignment="1" applyFont="1" applyNumberFormat="1">
      <alignment readingOrder="0" vertical="center"/>
    </xf>
    <xf borderId="2" fillId="6" fontId="36" numFmtId="0" xfId="0" applyAlignment="1" applyBorder="1" applyFont="1">
      <alignment horizontal="center" readingOrder="0" vertical="center"/>
    </xf>
    <xf borderId="0" fillId="10" fontId="19" numFmtId="0" xfId="0" applyAlignment="1" applyFont="1">
      <alignment readingOrder="0" shrinkToFit="0" vertical="center" wrapText="0"/>
    </xf>
    <xf borderId="0" fillId="10" fontId="41" numFmtId="0" xfId="0" applyAlignment="1" applyFont="1">
      <alignment readingOrder="0" shrinkToFit="0" vertical="top" wrapText="0"/>
    </xf>
    <xf borderId="0" fillId="10" fontId="41" numFmtId="0" xfId="0" applyAlignment="1" applyFont="1">
      <alignment readingOrder="0" vertical="top"/>
    </xf>
    <xf borderId="0" fillId="9" fontId="19" numFmtId="0" xfId="0" applyAlignment="1" applyFont="1">
      <alignment horizontal="center" readingOrder="0" shrinkToFit="0" vertical="center" wrapText="0"/>
    </xf>
    <xf borderId="0" fillId="9" fontId="11" numFmtId="0" xfId="0" applyAlignment="1" applyFont="1">
      <alignment readingOrder="0" vertical="center"/>
    </xf>
    <xf borderId="0" fillId="9" fontId="11" numFmtId="1" xfId="0" applyAlignment="1" applyFont="1" applyNumberFormat="1">
      <alignment readingOrder="0" vertical="center"/>
    </xf>
    <xf borderId="0" fillId="9" fontId="14" numFmtId="0" xfId="0" applyAlignment="1" applyFont="1">
      <alignment horizontal="left"/>
    </xf>
    <xf borderId="0" fillId="9" fontId="19" numFmtId="0" xfId="0" applyAlignment="1" applyFont="1">
      <alignment readingOrder="0" shrinkToFit="0" vertical="center" wrapText="0"/>
    </xf>
    <xf borderId="0" fillId="9" fontId="41" numFmtId="0" xfId="0" applyAlignment="1" applyFont="1">
      <alignment readingOrder="0" vertical="top"/>
    </xf>
    <xf borderId="0" fillId="10" fontId="11" numFmtId="0" xfId="0" applyAlignment="1" applyFont="1">
      <alignment readingOrder="0" vertical="center"/>
    </xf>
    <xf borderId="0" fillId="10" fontId="41" numFmtId="0" xfId="0" applyAlignment="1" applyFont="1">
      <alignment horizontal="left" readingOrder="0" vertical="top"/>
    </xf>
    <xf borderId="0" fillId="9" fontId="11" numFmtId="0" xfId="0" applyAlignment="1" applyFont="1">
      <alignment readingOrder="0" vertical="center"/>
    </xf>
    <xf borderId="0" fillId="10" fontId="19" numFmtId="0" xfId="0" applyAlignment="1" applyFont="1">
      <alignment horizontal="center" readingOrder="0" shrinkToFit="0" vertical="center" wrapText="1"/>
    </xf>
    <xf borderId="0" fillId="9" fontId="19" numFmtId="0" xfId="0" applyAlignment="1" applyFont="1">
      <alignment horizontal="center" readingOrder="0" shrinkToFit="0" vertical="center" wrapText="1"/>
    </xf>
    <xf borderId="0" fillId="9" fontId="2" numFmtId="0" xfId="0" applyAlignment="1" applyFont="1">
      <alignment horizontal="center" vertical="center"/>
    </xf>
    <xf borderId="0" fillId="9" fontId="2" numFmtId="0" xfId="0" applyAlignment="1" applyFont="1">
      <alignment horizontal="left" vertical="center"/>
    </xf>
    <xf borderId="0" fillId="9" fontId="2" numFmtId="0" xfId="0" applyAlignment="1" applyFont="1">
      <alignment shrinkToFit="0" vertical="center" wrapText="1"/>
    </xf>
    <xf borderId="0" fillId="9" fontId="1" numFmtId="0" xfId="0" applyAlignment="1" applyFont="1">
      <alignment horizontal="center" vertical="center"/>
    </xf>
    <xf borderId="0" fillId="9" fontId="11" numFmtId="0" xfId="0" applyAlignment="1" applyFont="1">
      <alignment vertical="center"/>
    </xf>
    <xf borderId="0" fillId="9" fontId="11" numFmtId="3" xfId="0" applyAlignment="1" applyFont="1" applyNumberFormat="1">
      <alignment vertical="center"/>
    </xf>
    <xf borderId="0" fillId="9" fontId="3" numFmtId="0" xfId="0" applyAlignment="1" applyFont="1">
      <alignment horizontal="center" vertical="center"/>
    </xf>
    <xf borderId="2" fillId="6" fontId="42" numFmtId="0" xfId="0" applyAlignment="1" applyBorder="1" applyFont="1">
      <alignment horizontal="center" vertical="center"/>
    </xf>
    <xf borderId="0" fillId="9" fontId="11" numFmtId="168" xfId="0" applyAlignment="1" applyFont="1" applyNumberFormat="1">
      <alignment vertical="center"/>
    </xf>
    <xf borderId="0" fillId="9" fontId="11" numFmtId="0" xfId="0" applyAlignment="1" applyFont="1">
      <alignment horizontal="center" vertical="center"/>
    </xf>
    <xf borderId="0" fillId="9" fontId="11" numFmtId="0" xfId="0" applyAlignment="1" applyFont="1">
      <alignment horizontal="center" shrinkToFit="0" vertical="center" wrapText="1"/>
    </xf>
    <xf borderId="0" fillId="9" fontId="11" numFmtId="49" xfId="0" applyAlignment="1" applyFont="1" applyNumberFormat="1">
      <alignment horizontal="left" vertical="center"/>
    </xf>
    <xf borderId="0" fillId="9" fontId="1" numFmtId="0" xfId="0" applyAlignment="1" applyFont="1">
      <alignment vertical="center"/>
    </xf>
    <xf borderId="0" fillId="9" fontId="1" numFmtId="0" xfId="0" applyAlignment="1" applyFont="1">
      <alignment shrinkToFit="0" vertical="center" wrapText="1"/>
    </xf>
    <xf borderId="0" fillId="9" fontId="2" numFmtId="0" xfId="0" applyAlignment="1" applyFont="1">
      <alignment shrinkToFit="0" vertical="top" wrapText="1"/>
    </xf>
    <xf borderId="0" fillId="10" fontId="3" numFmtId="0" xfId="0" applyAlignment="1" applyFont="1">
      <alignment horizontal="center" readingOrder="0" textRotation="90" vertical="center"/>
    </xf>
    <xf borderId="0" fillId="10" fontId="3" numFmtId="3" xfId="0" applyAlignment="1" applyFont="1" applyNumberFormat="1">
      <alignment readingOrder="0" vertical="center"/>
    </xf>
    <xf borderId="2" fillId="6" fontId="43" numFmtId="0" xfId="0" applyAlignment="1" applyBorder="1" applyFont="1">
      <alignment horizontal="center" readingOrder="0" vertical="center"/>
    </xf>
    <xf borderId="0" fillId="10" fontId="3" numFmtId="164" xfId="0" applyAlignment="1" applyFont="1" applyNumberFormat="1">
      <alignment horizontal="center" vertical="center"/>
    </xf>
    <xf borderId="5" fillId="7" fontId="44" numFmtId="164" xfId="0" applyAlignment="1" applyBorder="1" applyFont="1" applyNumberFormat="1">
      <alignment horizontal="center" vertical="center"/>
    </xf>
    <xf borderId="0" fillId="10" fontId="3" numFmtId="165" xfId="0" applyAlignment="1" applyFont="1" applyNumberFormat="1">
      <alignment vertical="center"/>
    </xf>
    <xf borderId="0" fillId="10" fontId="3" numFmtId="166" xfId="0" applyAlignment="1" applyFont="1" applyNumberFormat="1">
      <alignment vertical="center"/>
    </xf>
    <xf borderId="0" fillId="10" fontId="3" numFmtId="167" xfId="0" applyAlignment="1" applyFont="1" applyNumberFormat="1">
      <alignment horizontal="center" readingOrder="0" vertical="center"/>
    </xf>
    <xf borderId="0" fillId="10" fontId="3" numFmtId="168" xfId="0" applyAlignment="1" applyFont="1" applyNumberFormat="1">
      <alignment readingOrder="0" vertical="center"/>
    </xf>
    <xf borderId="0" fillId="10" fontId="3" numFmtId="169" xfId="0" applyAlignment="1" applyFont="1" applyNumberFormat="1">
      <alignment horizontal="center" readingOrder="0" vertical="center"/>
    </xf>
    <xf borderId="0" fillId="10" fontId="45" numFmtId="0" xfId="0" applyAlignment="1" applyFont="1">
      <alignment horizontal="center" readingOrder="0" vertical="center"/>
    </xf>
    <xf borderId="0" fillId="10" fontId="3" numFmtId="9" xfId="0" applyAlignment="1" applyFont="1" applyNumberFormat="1">
      <alignment horizontal="center" readingOrder="0" shrinkToFit="0" vertical="center" wrapText="1"/>
    </xf>
    <xf borderId="0" fillId="10" fontId="39" numFmtId="0" xfId="0" applyAlignment="1" applyFont="1">
      <alignment readingOrder="0" vertical="center"/>
    </xf>
    <xf borderId="0" fillId="10" fontId="46" numFmtId="0" xfId="0" applyAlignment="1" applyFont="1">
      <alignment horizontal="left" readingOrder="0" shrinkToFit="0" vertical="center" wrapText="1"/>
    </xf>
    <xf borderId="0" fillId="10" fontId="17" numFmtId="0" xfId="0" applyAlignment="1" applyFont="1">
      <alignment readingOrder="0" shrinkToFit="0" vertical="top" wrapText="1"/>
    </xf>
    <xf borderId="0" fillId="9" fontId="3" numFmtId="3" xfId="0" applyAlignment="1" applyFont="1" applyNumberFormat="1">
      <alignment horizontal="center" readingOrder="0" vertical="center"/>
    </xf>
    <xf borderId="5" fillId="9" fontId="35" numFmtId="164" xfId="0" applyAlignment="1" applyBorder="1" applyFont="1" applyNumberFormat="1">
      <alignment horizontal="center" vertical="center"/>
    </xf>
    <xf borderId="0" fillId="9" fontId="3" numFmtId="165" xfId="0" applyAlignment="1" applyFont="1" applyNumberFormat="1">
      <alignment vertical="center"/>
    </xf>
    <xf borderId="0" fillId="9" fontId="3" numFmtId="166" xfId="0" applyAlignment="1" applyFont="1" applyNumberFormat="1">
      <alignment vertical="center"/>
    </xf>
    <xf borderId="0" fillId="9" fontId="3" numFmtId="167" xfId="0" applyAlignment="1" applyFont="1" applyNumberFormat="1">
      <alignment horizontal="center" readingOrder="0" vertical="center"/>
    </xf>
    <xf borderId="0" fillId="9" fontId="3" numFmtId="168" xfId="0" applyAlignment="1" applyFont="1" applyNumberFormat="1">
      <alignment readingOrder="0" vertical="center"/>
    </xf>
    <xf borderId="0" fillId="9" fontId="3" numFmtId="169" xfId="0" applyAlignment="1" applyFont="1" applyNumberFormat="1">
      <alignment horizontal="center" readingOrder="0" vertical="center"/>
    </xf>
    <xf borderId="0" fillId="9" fontId="45" numFmtId="0" xfId="0" applyAlignment="1" applyFont="1">
      <alignment horizontal="center" readingOrder="0" vertical="center"/>
    </xf>
    <xf borderId="0" fillId="9" fontId="3" numFmtId="9" xfId="0" applyAlignment="1" applyFont="1" applyNumberFormat="1">
      <alignment horizontal="center" readingOrder="0" shrinkToFit="0" vertical="center" wrapText="1"/>
    </xf>
    <xf borderId="0" fillId="9" fontId="39" numFmtId="0" xfId="0" applyAlignment="1" applyFont="1">
      <alignment readingOrder="0" vertical="center"/>
    </xf>
    <xf borderId="0" fillId="9" fontId="3" numFmtId="0" xfId="0" applyAlignment="1" applyFont="1">
      <alignment horizontal="left" readingOrder="0" vertical="center"/>
    </xf>
    <xf borderId="0" fillId="10" fontId="3" numFmtId="165" xfId="0" applyAlignment="1" applyFont="1" applyNumberFormat="1">
      <alignment readingOrder="0" vertical="center"/>
    </xf>
    <xf borderId="0" fillId="10" fontId="3" numFmtId="166" xfId="0" applyAlignment="1" applyFont="1" applyNumberFormat="1">
      <alignment readingOrder="0" vertical="center"/>
    </xf>
    <xf borderId="0" fillId="9" fontId="47" numFmtId="0" xfId="0" applyAlignment="1" applyFont="1">
      <alignment readingOrder="0" vertical="center"/>
    </xf>
    <xf borderId="0" fillId="10" fontId="3" numFmtId="0" xfId="0" applyAlignment="1" applyFont="1">
      <alignment horizontal="center" readingOrder="0" shrinkToFit="0" vertical="center" wrapText="1"/>
    </xf>
    <xf borderId="0" fillId="10" fontId="3" numFmtId="0" xfId="0" applyAlignment="1" applyFont="1">
      <alignment horizontal="left" readingOrder="0" shrinkToFit="0" vertical="center" wrapText="1"/>
    </xf>
    <xf borderId="0" fillId="9" fontId="48" numFmtId="0" xfId="0" applyAlignment="1" applyFont="1">
      <alignment horizontal="left" readingOrder="0" shrinkToFit="0" vertical="center" wrapText="1"/>
    </xf>
    <xf borderId="0" fillId="10" fontId="39" numFmtId="0" xfId="0" applyAlignment="1" applyFont="1">
      <alignment horizontal="center" readingOrder="0" vertical="center"/>
    </xf>
    <xf borderId="0" fillId="10" fontId="3" numFmtId="170" xfId="0" applyAlignment="1" applyFont="1" applyNumberFormat="1">
      <alignment horizontal="center" readingOrder="0" vertical="center"/>
    </xf>
    <xf borderId="0" fillId="10" fontId="49" numFmtId="0" xfId="0" applyAlignment="1" applyFont="1">
      <alignment readingOrder="0" vertical="center"/>
    </xf>
    <xf borderId="0" fillId="10" fontId="50" numFmtId="0" xfId="0" applyAlignment="1" applyFont="1">
      <alignment readingOrder="0" shrinkToFit="0" vertical="center" wrapText="1"/>
    </xf>
    <xf borderId="0" fillId="0" fontId="2" numFmtId="0" xfId="0" applyAlignment="1" applyFont="1">
      <alignment horizontal="center" vertical="center"/>
    </xf>
    <xf borderId="0" fillId="0" fontId="2" numFmtId="0" xfId="0" applyAlignment="1" applyFont="1">
      <alignment horizontal="left" vertical="center"/>
    </xf>
    <xf borderId="0" fillId="0" fontId="2" numFmtId="0" xfId="0" applyAlignment="1" applyFont="1">
      <alignment shrinkToFit="0" vertical="center" wrapText="1"/>
    </xf>
    <xf borderId="0" fillId="0" fontId="1" numFmtId="0" xfId="0" applyAlignment="1" applyFont="1">
      <alignment horizontal="center" vertical="center"/>
    </xf>
    <xf borderId="0" fillId="0" fontId="11" numFmtId="0" xfId="0" applyAlignment="1" applyFont="1">
      <alignment vertical="center"/>
    </xf>
    <xf borderId="0" fillId="0" fontId="11" numFmtId="3" xfId="0" applyAlignment="1" applyFont="1" applyNumberFormat="1">
      <alignment vertical="center"/>
    </xf>
    <xf borderId="0" fillId="0" fontId="3" numFmtId="0" xfId="0" applyAlignment="1" applyFont="1">
      <alignment horizontal="center" vertical="center"/>
    </xf>
    <xf borderId="0" fillId="0" fontId="11" numFmtId="164" xfId="0" applyAlignment="1" applyFont="1" applyNumberFormat="1">
      <alignment horizontal="center" vertical="center"/>
    </xf>
    <xf borderId="0" fillId="0" fontId="11" numFmtId="167" xfId="0" applyAlignment="1" applyFont="1" applyNumberFormat="1">
      <alignment horizontal="center" vertical="center"/>
    </xf>
    <xf borderId="0" fillId="0" fontId="11" numFmtId="165" xfId="0" applyAlignment="1" applyFont="1" applyNumberFormat="1">
      <alignment vertical="center"/>
    </xf>
    <xf borderId="0" fillId="0" fontId="11" numFmtId="166" xfId="0" applyAlignment="1" applyFont="1" applyNumberFormat="1">
      <alignment vertical="center"/>
    </xf>
    <xf borderId="0" fillId="0" fontId="3" numFmtId="164" xfId="0" applyAlignment="1" applyFont="1" applyNumberFormat="1">
      <alignment vertical="center"/>
    </xf>
    <xf borderId="0" fillId="0" fontId="3" numFmtId="167" xfId="0" applyAlignment="1" applyFont="1" applyNumberFormat="1">
      <alignment vertical="center"/>
    </xf>
    <xf borderId="0" fillId="0" fontId="11" numFmtId="168" xfId="0" applyAlignment="1" applyFont="1" applyNumberFormat="1">
      <alignment vertical="center"/>
    </xf>
    <xf borderId="0" fillId="0" fontId="11" numFmtId="0" xfId="0" applyAlignment="1" applyFont="1">
      <alignment horizontal="center" vertical="center"/>
    </xf>
    <xf borderId="0" fillId="0" fontId="37" numFmtId="170" xfId="0" applyAlignment="1" applyFont="1" applyNumberFormat="1">
      <alignment horizontal="center" readingOrder="0" shrinkToFit="0" vertical="center" wrapText="0"/>
    </xf>
    <xf borderId="0" fillId="0" fontId="11" numFmtId="0" xfId="0" applyAlignment="1" applyFont="1">
      <alignment horizontal="center" shrinkToFit="0" vertical="center" wrapText="1"/>
    </xf>
    <xf borderId="0" fillId="0" fontId="11" numFmtId="49" xfId="0" applyAlignment="1" applyFont="1" applyNumberFormat="1">
      <alignment horizontal="left" vertical="center"/>
    </xf>
    <xf borderId="0" fillId="0" fontId="1" numFmtId="0" xfId="0" applyAlignment="1" applyFont="1">
      <alignment shrinkToFit="0" vertical="center" wrapText="1"/>
    </xf>
    <xf borderId="0" fillId="0" fontId="2" numFmtId="0" xfId="0" applyAlignment="1" applyFont="1">
      <alignment shrinkToFit="0" vertical="top" wrapText="1"/>
    </xf>
  </cellXfs>
  <cellStyles count="1">
    <cellStyle xfId="0" name="Normal" builtinId="0"/>
  </cellStyles>
  <dxfs count="3">
    <dxf>
      <font>
        <b/>
      </font>
      <fill>
        <patternFill patternType="solid">
          <fgColor rgb="FFFFF2CC"/>
          <bgColor rgb="FFFFF2CC"/>
        </patternFill>
      </fill>
      <border/>
    </dxf>
    <dxf>
      <font>
        <color rgb="FF4A86E8"/>
      </font>
      <fill>
        <patternFill patternType="solid">
          <fgColor rgb="FFFFF2CC"/>
          <bgColor rgb="FFFFF2CC"/>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0" Type="http://schemas.openxmlformats.org/officeDocument/2006/relationships/image" Target="../media/image30.jpg"/><Relationship Id="rId20" Type="http://schemas.openxmlformats.org/officeDocument/2006/relationships/image" Target="../media/image20.png"/><Relationship Id="rId42" Type="http://schemas.openxmlformats.org/officeDocument/2006/relationships/image" Target="../media/image28.gif"/><Relationship Id="rId41" Type="http://schemas.openxmlformats.org/officeDocument/2006/relationships/image" Target="../media/image34.gif"/><Relationship Id="rId22" Type="http://schemas.openxmlformats.org/officeDocument/2006/relationships/image" Target="../media/image3.png"/><Relationship Id="rId44" Type="http://schemas.openxmlformats.org/officeDocument/2006/relationships/image" Target="../media/image35.gif"/><Relationship Id="rId21" Type="http://schemas.openxmlformats.org/officeDocument/2006/relationships/image" Target="../media/image17.png"/><Relationship Id="rId43" Type="http://schemas.openxmlformats.org/officeDocument/2006/relationships/image" Target="../media/image40.jpg"/><Relationship Id="rId24" Type="http://schemas.openxmlformats.org/officeDocument/2006/relationships/image" Target="../media/image9.png"/><Relationship Id="rId23" Type="http://schemas.openxmlformats.org/officeDocument/2006/relationships/image" Target="../media/image7.png"/><Relationship Id="rId1" Type="http://schemas.openxmlformats.org/officeDocument/2006/relationships/image" Target="../media/image5.gif"/><Relationship Id="rId2" Type="http://schemas.openxmlformats.org/officeDocument/2006/relationships/image" Target="../media/image18.gif"/><Relationship Id="rId3" Type="http://schemas.openxmlformats.org/officeDocument/2006/relationships/image" Target="../media/image31.jpg"/><Relationship Id="rId4" Type="http://schemas.openxmlformats.org/officeDocument/2006/relationships/image" Target="../media/image32.jpg"/><Relationship Id="rId9" Type="http://schemas.openxmlformats.org/officeDocument/2006/relationships/image" Target="../media/image38.jpg"/><Relationship Id="rId26" Type="http://schemas.openxmlformats.org/officeDocument/2006/relationships/image" Target="../media/image12.png"/><Relationship Id="rId25" Type="http://schemas.openxmlformats.org/officeDocument/2006/relationships/image" Target="../media/image22.png"/><Relationship Id="rId28" Type="http://schemas.openxmlformats.org/officeDocument/2006/relationships/image" Target="../media/image21.png"/><Relationship Id="rId27" Type="http://schemas.openxmlformats.org/officeDocument/2006/relationships/image" Target="../media/image19.png"/><Relationship Id="rId5" Type="http://schemas.openxmlformats.org/officeDocument/2006/relationships/image" Target="../media/image11.jpg"/><Relationship Id="rId6" Type="http://schemas.openxmlformats.org/officeDocument/2006/relationships/image" Target="../media/image36.jpg"/><Relationship Id="rId29" Type="http://schemas.openxmlformats.org/officeDocument/2006/relationships/image" Target="../media/image15.png"/><Relationship Id="rId7" Type="http://schemas.openxmlformats.org/officeDocument/2006/relationships/image" Target="../media/image23.jpg"/><Relationship Id="rId8" Type="http://schemas.openxmlformats.org/officeDocument/2006/relationships/image" Target="../media/image8.jpg"/><Relationship Id="rId31" Type="http://schemas.openxmlformats.org/officeDocument/2006/relationships/image" Target="../media/image44.png"/><Relationship Id="rId30" Type="http://schemas.openxmlformats.org/officeDocument/2006/relationships/image" Target="../media/image41.png"/><Relationship Id="rId11" Type="http://schemas.openxmlformats.org/officeDocument/2006/relationships/image" Target="../media/image6.gif"/><Relationship Id="rId33" Type="http://schemas.openxmlformats.org/officeDocument/2006/relationships/image" Target="../media/image24.jpg"/><Relationship Id="rId10" Type="http://schemas.openxmlformats.org/officeDocument/2006/relationships/image" Target="../media/image43.jpg"/><Relationship Id="rId32" Type="http://schemas.openxmlformats.org/officeDocument/2006/relationships/image" Target="../media/image13.png"/><Relationship Id="rId13" Type="http://schemas.openxmlformats.org/officeDocument/2006/relationships/image" Target="../media/image4.png"/><Relationship Id="rId35" Type="http://schemas.openxmlformats.org/officeDocument/2006/relationships/image" Target="../media/image25.gif"/><Relationship Id="rId12" Type="http://schemas.openxmlformats.org/officeDocument/2006/relationships/image" Target="../media/image2.png"/><Relationship Id="rId34" Type="http://schemas.openxmlformats.org/officeDocument/2006/relationships/image" Target="../media/image37.jpg"/><Relationship Id="rId15" Type="http://schemas.openxmlformats.org/officeDocument/2006/relationships/image" Target="../media/image10.png"/><Relationship Id="rId37" Type="http://schemas.openxmlformats.org/officeDocument/2006/relationships/image" Target="../media/image26.gif"/><Relationship Id="rId14" Type="http://schemas.openxmlformats.org/officeDocument/2006/relationships/image" Target="../media/image1.jpg"/><Relationship Id="rId36" Type="http://schemas.openxmlformats.org/officeDocument/2006/relationships/image" Target="../media/image33.gif"/><Relationship Id="rId17" Type="http://schemas.openxmlformats.org/officeDocument/2006/relationships/image" Target="../media/image27.jpg"/><Relationship Id="rId39" Type="http://schemas.openxmlformats.org/officeDocument/2006/relationships/image" Target="../media/image39.jpg"/><Relationship Id="rId16" Type="http://schemas.openxmlformats.org/officeDocument/2006/relationships/image" Target="../media/image29.png"/><Relationship Id="rId38" Type="http://schemas.openxmlformats.org/officeDocument/2006/relationships/image" Target="../media/image42.jpg"/><Relationship Id="rId19" Type="http://schemas.openxmlformats.org/officeDocument/2006/relationships/image" Target="../media/image14.png"/><Relationship Id="rId18"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771525" cy="771525"/>
    <xdr:pic>
      <xdr:nvPicPr>
        <xdr:cNvPr id="0" name="image5.gif"/>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6</xdr:row>
      <xdr:rowOff>0</xdr:rowOff>
    </xdr:from>
    <xdr:ext cx="714375" cy="714375"/>
    <xdr:pic>
      <xdr:nvPicPr>
        <xdr:cNvPr id="0" name="image18.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xdr:row>
      <xdr:rowOff>0</xdr:rowOff>
    </xdr:from>
    <xdr:ext cx="476250" cy="514350"/>
    <xdr:pic>
      <xdr:nvPicPr>
        <xdr:cNvPr id="0" name="image31.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8</xdr:row>
      <xdr:rowOff>0</xdr:rowOff>
    </xdr:from>
    <xdr:ext cx="647700" cy="647700"/>
    <xdr:pic>
      <xdr:nvPicPr>
        <xdr:cNvPr id="0" name="image32.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9</xdr:row>
      <xdr:rowOff>0</xdr:rowOff>
    </xdr:from>
    <xdr:ext cx="590550" cy="647700"/>
    <xdr:pic>
      <xdr:nvPicPr>
        <xdr:cNvPr id="0" name="image11.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10</xdr:row>
      <xdr:rowOff>0</xdr:rowOff>
    </xdr:from>
    <xdr:ext cx="790575" cy="828675"/>
    <xdr:pic>
      <xdr:nvPicPr>
        <xdr:cNvPr id="0" name="image36.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11</xdr:row>
      <xdr:rowOff>0</xdr:rowOff>
    </xdr:from>
    <xdr:ext cx="523875" cy="523875"/>
    <xdr:pic>
      <xdr:nvPicPr>
        <xdr:cNvPr id="0" name="image23.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571500" cy="647700"/>
    <xdr:pic>
      <xdr:nvPicPr>
        <xdr:cNvPr id="0" name="image8.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857250" cy="857250"/>
    <xdr:pic>
      <xdr:nvPicPr>
        <xdr:cNvPr id="0" name="image38.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552450" cy="552450"/>
    <xdr:pic>
      <xdr:nvPicPr>
        <xdr:cNvPr id="0" name="image43.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742950" cy="742950"/>
    <xdr:pic>
      <xdr:nvPicPr>
        <xdr:cNvPr id="0" name="image6.gif"/>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971550" cy="828675"/>
    <xdr:pic>
      <xdr:nvPicPr>
        <xdr:cNvPr id="0" name="image2.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895350" cy="828675"/>
    <xdr:pic>
      <xdr:nvPicPr>
        <xdr:cNvPr id="0" name="image4.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933450" cy="819150"/>
    <xdr:pic>
      <xdr:nvPicPr>
        <xdr:cNvPr id="0" name="image1.jp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19</xdr:row>
      <xdr:rowOff>0</xdr:rowOff>
    </xdr:from>
    <xdr:ext cx="676275" cy="609600"/>
    <xdr:pic>
      <xdr:nvPicPr>
        <xdr:cNvPr id="0" name="image10.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20</xdr:row>
      <xdr:rowOff>0</xdr:rowOff>
    </xdr:from>
    <xdr:ext cx="714375" cy="714375"/>
    <xdr:pic>
      <xdr:nvPicPr>
        <xdr:cNvPr id="0" name="image29.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819150" cy="819150"/>
    <xdr:pic>
      <xdr:nvPicPr>
        <xdr:cNvPr id="0" name="image27.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22</xdr:row>
      <xdr:rowOff>0</xdr:rowOff>
    </xdr:from>
    <xdr:ext cx="419100" cy="628650"/>
    <xdr:pic>
      <xdr:nvPicPr>
        <xdr:cNvPr id="0" name="image16.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23</xdr:row>
      <xdr:rowOff>0</xdr:rowOff>
    </xdr:from>
    <xdr:ext cx="457200" cy="695325"/>
    <xdr:pic>
      <xdr:nvPicPr>
        <xdr:cNvPr id="0" name="image14.png" title="Image"/>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24</xdr:row>
      <xdr:rowOff>0</xdr:rowOff>
    </xdr:from>
    <xdr:ext cx="742950" cy="752475"/>
    <xdr:pic>
      <xdr:nvPicPr>
        <xdr:cNvPr id="0" name="image20.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25</xdr:row>
      <xdr:rowOff>0</xdr:rowOff>
    </xdr:from>
    <xdr:ext cx="600075" cy="752475"/>
    <xdr:pic>
      <xdr:nvPicPr>
        <xdr:cNvPr id="0" name="image17.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26</xdr:row>
      <xdr:rowOff>0</xdr:rowOff>
    </xdr:from>
    <xdr:ext cx="561975" cy="752475"/>
    <xdr:pic>
      <xdr:nvPicPr>
        <xdr:cNvPr id="0" name="image3.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27</xdr:row>
      <xdr:rowOff>0</xdr:rowOff>
    </xdr:from>
    <xdr:ext cx="638175" cy="752475"/>
    <xdr:pic>
      <xdr:nvPicPr>
        <xdr:cNvPr id="0" name="image7.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28</xdr:row>
      <xdr:rowOff>0</xdr:rowOff>
    </xdr:from>
    <xdr:ext cx="819150" cy="819150"/>
    <xdr:pic>
      <xdr:nvPicPr>
        <xdr:cNvPr id="0" name="image9.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819150" cy="819150"/>
    <xdr:pic>
      <xdr:nvPicPr>
        <xdr:cNvPr id="0" name="image22.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30</xdr:row>
      <xdr:rowOff>0</xdr:rowOff>
    </xdr:from>
    <xdr:ext cx="657225" cy="933450"/>
    <xdr:pic>
      <xdr:nvPicPr>
        <xdr:cNvPr id="0" name="image12.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31</xdr:row>
      <xdr:rowOff>0</xdr:rowOff>
    </xdr:from>
    <xdr:ext cx="971550" cy="847725"/>
    <xdr:pic>
      <xdr:nvPicPr>
        <xdr:cNvPr id="0" name="image19.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32</xdr:row>
      <xdr:rowOff>0</xdr:rowOff>
    </xdr:from>
    <xdr:ext cx="600075" cy="600075"/>
    <xdr:pic>
      <xdr:nvPicPr>
        <xdr:cNvPr id="0" name="image21.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34</xdr:row>
      <xdr:rowOff>0</xdr:rowOff>
    </xdr:from>
    <xdr:ext cx="723900" cy="723900"/>
    <xdr:pic>
      <xdr:nvPicPr>
        <xdr:cNvPr id="0" name="image15.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35</xdr:row>
      <xdr:rowOff>0</xdr:rowOff>
    </xdr:from>
    <xdr:ext cx="514350" cy="504825"/>
    <xdr:pic>
      <xdr:nvPicPr>
        <xdr:cNvPr id="0" name="image41.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495300" cy="495300"/>
    <xdr:pic>
      <xdr:nvPicPr>
        <xdr:cNvPr id="0" name="image44.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37</xdr:row>
      <xdr:rowOff>0</xdr:rowOff>
    </xdr:from>
    <xdr:ext cx="504825" cy="504825"/>
    <xdr:pic>
      <xdr:nvPicPr>
        <xdr:cNvPr id="0" name="image13.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38</xdr:row>
      <xdr:rowOff>0</xdr:rowOff>
    </xdr:from>
    <xdr:ext cx="447675" cy="504825"/>
    <xdr:pic>
      <xdr:nvPicPr>
        <xdr:cNvPr id="0" name="image24.jp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44</xdr:row>
      <xdr:rowOff>0</xdr:rowOff>
    </xdr:from>
    <xdr:ext cx="647700" cy="647700"/>
    <xdr:pic>
      <xdr:nvPicPr>
        <xdr:cNvPr id="0" name="image37.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101</xdr:row>
      <xdr:rowOff>0</xdr:rowOff>
    </xdr:from>
    <xdr:ext cx="504825" cy="504825"/>
    <xdr:pic>
      <xdr:nvPicPr>
        <xdr:cNvPr id="0" name="image25.gif"/>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102</xdr:row>
      <xdr:rowOff>0</xdr:rowOff>
    </xdr:from>
    <xdr:ext cx="466725" cy="466725"/>
    <xdr:pic>
      <xdr:nvPicPr>
        <xdr:cNvPr id="0" name="image33.gif"/>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103</xdr:row>
      <xdr:rowOff>0</xdr:rowOff>
    </xdr:from>
    <xdr:ext cx="466725" cy="466725"/>
    <xdr:pic>
      <xdr:nvPicPr>
        <xdr:cNvPr id="0" name="image26.gif"/>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104</xdr:row>
      <xdr:rowOff>0</xdr:rowOff>
    </xdr:from>
    <xdr:ext cx="466725" cy="466725"/>
    <xdr:pic>
      <xdr:nvPicPr>
        <xdr:cNvPr id="0" name="image42.jpg" title="Image"/>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105</xdr:row>
      <xdr:rowOff>0</xdr:rowOff>
    </xdr:from>
    <xdr:ext cx="466725" cy="466725"/>
    <xdr:pic>
      <xdr:nvPicPr>
        <xdr:cNvPr id="0" name="image39.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106</xdr:row>
      <xdr:rowOff>0</xdr:rowOff>
    </xdr:from>
    <xdr:ext cx="466725" cy="466725"/>
    <xdr:pic>
      <xdr:nvPicPr>
        <xdr:cNvPr id="0" name="image30.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107</xdr:row>
      <xdr:rowOff>0</xdr:rowOff>
    </xdr:from>
    <xdr:ext cx="466725" cy="466725"/>
    <xdr:pic>
      <xdr:nvPicPr>
        <xdr:cNvPr id="0" name="image34.gif"/>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108</xdr:row>
      <xdr:rowOff>0</xdr:rowOff>
    </xdr:from>
    <xdr:ext cx="466725" cy="466725"/>
    <xdr:pic>
      <xdr:nvPicPr>
        <xdr:cNvPr id="0" name="image28.gif"/>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109</xdr:row>
      <xdr:rowOff>0</xdr:rowOff>
    </xdr:from>
    <xdr:ext cx="457200" cy="457200"/>
    <xdr:pic>
      <xdr:nvPicPr>
        <xdr:cNvPr id="0" name="image40.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110</xdr:row>
      <xdr:rowOff>0</xdr:rowOff>
    </xdr:from>
    <xdr:ext cx="466725" cy="466725"/>
    <xdr:pic>
      <xdr:nvPicPr>
        <xdr:cNvPr id="0" name="image35.gif"/>
        <xdr:cNvPicPr preferRelativeResize="0"/>
      </xdr:nvPicPr>
      <xdr:blipFill>
        <a:blip cstate="print" r:embed="rId44"/>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40" Type="http://schemas.openxmlformats.org/officeDocument/2006/relationships/hyperlink" Target="https://www.economicusgame.com/orconomics" TargetMode="External"/><Relationship Id="rId42" Type="http://schemas.openxmlformats.org/officeDocument/2006/relationships/hyperlink" Target="https://www.economicusgame.com/cardgame" TargetMode="External"/><Relationship Id="rId41" Type="http://schemas.openxmlformats.org/officeDocument/2006/relationships/hyperlink" Target="https://youtu.be/fww1_-p7HqM" TargetMode="External"/><Relationship Id="rId44" Type="http://schemas.openxmlformats.org/officeDocument/2006/relationships/hyperlink" Target="https://www.economicusgame.com/theonlyword2" TargetMode="External"/><Relationship Id="rId43" Type="http://schemas.openxmlformats.org/officeDocument/2006/relationships/hyperlink" Target="https://www.economicusgame.com/jazykolom3" TargetMode="External"/><Relationship Id="rId46" Type="http://schemas.openxmlformats.org/officeDocument/2006/relationships/hyperlink" Target="https://www.economicusgame.com/honey" TargetMode="External"/><Relationship Id="rId45" Type="http://schemas.openxmlformats.org/officeDocument/2006/relationships/hyperlink" Target="https://www.economicusgame.com/tanchiki" TargetMode="External"/><Relationship Id="rId1" Type="http://schemas.openxmlformats.org/officeDocument/2006/relationships/comments" Target="../comments1.xml"/><Relationship Id="rId2" Type="http://schemas.openxmlformats.org/officeDocument/2006/relationships/hyperlink" Target="https://www.economicusgame.com/jazykolom" TargetMode="External"/><Relationship Id="rId3" Type="http://schemas.openxmlformats.org/officeDocument/2006/relationships/hyperlink" Target="https://youtu.be/t5MJFWdOQ2E" TargetMode="External"/><Relationship Id="rId4" Type="http://schemas.openxmlformats.org/officeDocument/2006/relationships/hyperlink" Target="https://www.economicusgame.com/klumba" TargetMode="External"/><Relationship Id="rId9" Type="http://schemas.openxmlformats.org/officeDocument/2006/relationships/hyperlink" Target="https://www.economicusgame.com/jazykolom3" TargetMode="External"/><Relationship Id="rId48" Type="http://schemas.openxmlformats.org/officeDocument/2006/relationships/hyperlink" Target="https://youtu.be/mmoSBWq5T6I" TargetMode="External"/><Relationship Id="rId47" Type="http://schemas.openxmlformats.org/officeDocument/2006/relationships/hyperlink" Target="https://www.economicusgame.com/fixinomica" TargetMode="External"/><Relationship Id="rId49" Type="http://schemas.openxmlformats.org/officeDocument/2006/relationships/hyperlink" Target="http://goo.gl/76Sjoe" TargetMode="External"/><Relationship Id="rId5" Type="http://schemas.openxmlformats.org/officeDocument/2006/relationships/hyperlink" Target="https://www.economicusgame.com/dino" TargetMode="External"/><Relationship Id="rId6" Type="http://schemas.openxmlformats.org/officeDocument/2006/relationships/hyperlink" Target="https://www.economicusgame.com/lemmings" TargetMode="External"/><Relationship Id="rId7" Type="http://schemas.openxmlformats.org/officeDocument/2006/relationships/hyperlink" Target="https://www.economicusgame.com/theonlyword" TargetMode="External"/><Relationship Id="rId8" Type="http://schemas.openxmlformats.org/officeDocument/2006/relationships/hyperlink" Target="https://www.economicusgame.com/jazykolom2" TargetMode="External"/><Relationship Id="rId31" Type="http://schemas.openxmlformats.org/officeDocument/2006/relationships/hyperlink" Target="https://cloud.mail.ru/public/7MT9/72kC3Ystp" TargetMode="External"/><Relationship Id="rId30" Type="http://schemas.openxmlformats.org/officeDocument/2006/relationships/hyperlink" Target="https://economicusgame.com/pervoe-ubezhische" TargetMode="External"/><Relationship Id="rId33" Type="http://schemas.openxmlformats.org/officeDocument/2006/relationships/hyperlink" Target="https://cloud.mail.ru/public/n472/wYWXfUkre" TargetMode="External"/><Relationship Id="rId32" Type="http://schemas.openxmlformats.org/officeDocument/2006/relationships/hyperlink" Target="https://cloud.mail.ru/public/n472/wYWXfUkre" TargetMode="External"/><Relationship Id="rId35" Type="http://schemas.openxmlformats.org/officeDocument/2006/relationships/hyperlink" Target="https://cloud.mail.ru/public/n472/wYWXfUkre" TargetMode="External"/><Relationship Id="rId34" Type="http://schemas.openxmlformats.org/officeDocument/2006/relationships/hyperlink" Target="https://cloud.mail.ru/public/n472/wYWXfUkre" TargetMode="External"/><Relationship Id="rId37" Type="http://schemas.openxmlformats.org/officeDocument/2006/relationships/hyperlink" Target="http://goo.gl/76Sjoe" TargetMode="External"/><Relationship Id="rId36" Type="http://schemas.openxmlformats.org/officeDocument/2006/relationships/hyperlink" Target="https://economicusgame.com/ubezhische" TargetMode="External"/><Relationship Id="rId39" Type="http://schemas.openxmlformats.org/officeDocument/2006/relationships/hyperlink" Target="https://www.economicusgame.com/lp" TargetMode="External"/><Relationship Id="rId38" Type="http://schemas.openxmlformats.org/officeDocument/2006/relationships/hyperlink" Target="https://goo.gl/76Sjoe" TargetMode="External"/><Relationship Id="rId20" Type="http://schemas.openxmlformats.org/officeDocument/2006/relationships/hyperlink" Target="https://cloud.mail.ru/public/S3MP/aiJ6ZyLt3" TargetMode="External"/><Relationship Id="rId22" Type="http://schemas.openxmlformats.org/officeDocument/2006/relationships/hyperlink" Target="https://economicusgame.com/memes" TargetMode="External"/><Relationship Id="rId21" Type="http://schemas.openxmlformats.org/officeDocument/2006/relationships/hyperlink" Target="https://economicusgame.com/soviet-kitchen" TargetMode="External"/><Relationship Id="rId24" Type="http://schemas.openxmlformats.org/officeDocument/2006/relationships/hyperlink" Target="https://economicusgame.com/memes" TargetMode="External"/><Relationship Id="rId23" Type="http://schemas.openxmlformats.org/officeDocument/2006/relationships/hyperlink" Target="https://economicusgame.com/memes" TargetMode="External"/><Relationship Id="rId26" Type="http://schemas.openxmlformats.org/officeDocument/2006/relationships/hyperlink" Target="https://cloud.mail.ru/public/Jw7v/Kuy43cU4n" TargetMode="External"/><Relationship Id="rId25" Type="http://schemas.openxmlformats.org/officeDocument/2006/relationships/hyperlink" Target="https://economicusgame.com/memes" TargetMode="External"/><Relationship Id="rId28" Type="http://schemas.openxmlformats.org/officeDocument/2006/relationships/hyperlink" Target="https://cloud.mail.ru/public/32FS/ZcL3qxW55" TargetMode="External"/><Relationship Id="rId27" Type="http://schemas.openxmlformats.org/officeDocument/2006/relationships/hyperlink" Target="https://economicusgame.com/supertank" TargetMode="External"/><Relationship Id="rId29" Type="http://schemas.openxmlformats.org/officeDocument/2006/relationships/hyperlink" Target="https://cloud.mail.ru/public/mavL/cLs5xsbop" TargetMode="External"/><Relationship Id="rId51" Type="http://schemas.openxmlformats.org/officeDocument/2006/relationships/hyperlink" Target="http://goo.gl/76Sjoe" TargetMode="External"/><Relationship Id="rId50" Type="http://schemas.openxmlformats.org/officeDocument/2006/relationships/hyperlink" Target="https://youtu.be/n4plmzwjVYY" TargetMode="External"/><Relationship Id="rId53" Type="http://schemas.openxmlformats.org/officeDocument/2006/relationships/drawing" Target="../drawings/drawing1.xml"/><Relationship Id="rId52" Type="http://schemas.openxmlformats.org/officeDocument/2006/relationships/hyperlink" Target="https://youtu.be/n4plmzwjVYY" TargetMode="External"/><Relationship Id="rId11" Type="http://schemas.openxmlformats.org/officeDocument/2006/relationships/hyperlink" Target="https://www.economicusgame.com/e3" TargetMode="External"/><Relationship Id="rId10" Type="http://schemas.openxmlformats.org/officeDocument/2006/relationships/hyperlink" Target="https://economicusgame.com/make-a-wish" TargetMode="External"/><Relationship Id="rId54" Type="http://schemas.openxmlformats.org/officeDocument/2006/relationships/vmlDrawing" Target="../drawings/vmlDrawing1.vml"/><Relationship Id="rId13" Type="http://schemas.openxmlformats.org/officeDocument/2006/relationships/hyperlink" Target="https://www.economicusgame.com/pp" TargetMode="External"/><Relationship Id="rId12" Type="http://schemas.openxmlformats.org/officeDocument/2006/relationships/hyperlink" Target="https://www.economicusgame.com/theonlyword3" TargetMode="External"/><Relationship Id="rId15" Type="http://schemas.openxmlformats.org/officeDocument/2006/relationships/hyperlink" Target="https://www.economicusgame.com/bunker" TargetMode="External"/><Relationship Id="rId14" Type="http://schemas.openxmlformats.org/officeDocument/2006/relationships/hyperlink" Target="https://www.economicusgame.com/bunker" TargetMode="External"/><Relationship Id="rId17" Type="http://schemas.openxmlformats.org/officeDocument/2006/relationships/hyperlink" Target="https://cloud.mail.ru/public/dczw/ofV7WmTbj" TargetMode="External"/><Relationship Id="rId16" Type="http://schemas.openxmlformats.org/officeDocument/2006/relationships/hyperlink" Target="https://cloud.mail.ru/public/mNKT/PFuNqA52q" TargetMode="External"/><Relationship Id="rId19" Type="http://schemas.openxmlformats.org/officeDocument/2006/relationships/hyperlink" Target="https://economicusgame.com/ukb" TargetMode="External"/><Relationship Id="rId18" Type="http://schemas.openxmlformats.org/officeDocument/2006/relationships/hyperlink" Target="https://cloud.mail.ru/public/svRt/67RZnfje1"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2.63" defaultRowHeight="15.75"/>
  <cols>
    <col customWidth="1" min="1" max="1" width="2.38"/>
    <col customWidth="1" min="2" max="2" width="7.0"/>
    <col customWidth="1" min="3" max="3" width="16.5"/>
    <col customWidth="1" min="4" max="4" width="13.88"/>
    <col customWidth="1" min="5" max="5" width="5.75"/>
    <col customWidth="1" min="6" max="9" width="7.13"/>
    <col customWidth="1" min="10" max="10" width="8.38"/>
    <col customWidth="1" min="11" max="11" width="5.25"/>
    <col customWidth="1" min="12" max="12" width="6.5"/>
    <col customWidth="1" min="13" max="13" width="6.25"/>
    <col customWidth="1" min="14" max="14" width="11.88"/>
    <col customWidth="1" min="15" max="15" width="2.75"/>
    <col customWidth="1" min="16" max="17" width="8.5"/>
    <col customWidth="1" min="18" max="20" width="5.38"/>
    <col customWidth="1" hidden="1" min="21" max="22" width="4.5"/>
    <col customWidth="1" min="23" max="23" width="4.5"/>
    <col customWidth="1" min="24" max="24" width="7.38"/>
    <col customWidth="1" min="25" max="25" width="13.38"/>
    <col customWidth="1" min="26" max="26" width="7.88"/>
    <col customWidth="1" min="27" max="27" width="16.88"/>
    <col customWidth="1" min="28" max="28" width="4.25"/>
    <col customWidth="1" min="29" max="29" width="12.75"/>
    <col customWidth="1" min="30" max="30" width="20.5"/>
    <col customWidth="1" min="31" max="31" width="3.75"/>
    <col customWidth="1" min="32" max="32" width="23.5"/>
    <col customWidth="1" min="33" max="34" width="45.88"/>
    <col customWidth="1" min="35" max="36" width="34.63"/>
    <col customWidth="1" min="37" max="38" width="18.0"/>
  </cols>
  <sheetData>
    <row r="1">
      <c r="A1" s="1" t="s">
        <v>0</v>
      </c>
      <c r="D1" s="2"/>
      <c r="E1" s="3" t="s">
        <v>1</v>
      </c>
      <c r="F1" s="3" t="s">
        <v>2</v>
      </c>
      <c r="G1" s="4" t="s">
        <v>3</v>
      </c>
      <c r="H1" s="5" t="s">
        <v>4</v>
      </c>
      <c r="I1" s="6" t="s">
        <v>5</v>
      </c>
      <c r="J1" s="7" t="s">
        <v>6</v>
      </c>
      <c r="K1" s="8" t="s">
        <v>7</v>
      </c>
      <c r="L1" s="9" t="s">
        <v>8</v>
      </c>
      <c r="M1" s="10"/>
      <c r="N1" s="11">
        <f>if(Q4*(1+J4)&gt;J2,J4,if(Q4*(1+I4)&gt;I2,I4,if(Q4*(1+H4)&gt;H2,H4,if(Q4*(1+G4)&gt;G2,G4,if(Q4*(1+F4)&gt;F2,F4,0)))))</f>
        <v>0</v>
      </c>
      <c r="O1" s="12" t="s">
        <v>9</v>
      </c>
      <c r="S1" s="13"/>
      <c r="T1" s="14"/>
      <c r="U1" s="15"/>
      <c r="V1" s="16"/>
      <c r="W1" s="17"/>
      <c r="X1" s="18"/>
      <c r="Y1" s="19" t="s">
        <v>10</v>
      </c>
      <c r="AD1" s="19"/>
      <c r="AE1" s="19"/>
      <c r="AF1" s="19"/>
      <c r="AG1" s="20"/>
      <c r="AH1" s="20"/>
      <c r="AI1" s="21"/>
      <c r="AJ1" s="21" t="s">
        <v>11</v>
      </c>
      <c r="AK1" s="21"/>
      <c r="AL1" s="21"/>
    </row>
    <row r="2" ht="21.0" customHeight="1">
      <c r="D2" s="22" t="s">
        <v>12</v>
      </c>
      <c r="E2" s="23" t="s">
        <v>13</v>
      </c>
      <c r="F2" s="23">
        <v>60000.0</v>
      </c>
      <c r="G2" s="23">
        <v>140000.0</v>
      </c>
      <c r="H2" s="23">
        <v>260000.0</v>
      </c>
      <c r="I2" s="23">
        <v>480000.0</v>
      </c>
      <c r="J2" s="23">
        <v>880000.0</v>
      </c>
      <c r="L2" s="24"/>
      <c r="M2" s="25" t="s">
        <v>14</v>
      </c>
      <c r="N2" s="9" t="s">
        <v>15</v>
      </c>
      <c r="O2" s="26"/>
      <c r="P2" s="26" t="s">
        <v>16</v>
      </c>
      <c r="Q2" s="26" t="s">
        <v>17</v>
      </c>
      <c r="R2" s="27" t="s">
        <v>18</v>
      </c>
      <c r="S2" s="25" t="s">
        <v>19</v>
      </c>
      <c r="T2" s="28" t="s">
        <v>20</v>
      </c>
      <c r="U2" s="29" t="s">
        <v>21</v>
      </c>
      <c r="X2" s="30"/>
      <c r="AD2" s="19"/>
      <c r="AE2" s="19"/>
      <c r="AF2" s="19"/>
      <c r="AG2" s="31"/>
      <c r="AH2" s="32"/>
      <c r="AI2" s="33"/>
      <c r="AJ2" s="33"/>
      <c r="AK2" s="33"/>
      <c r="AL2" s="33"/>
    </row>
    <row r="3" ht="18.75" customHeight="1">
      <c r="D3" s="29" t="s">
        <v>22</v>
      </c>
      <c r="E3" s="29" t="s">
        <v>13</v>
      </c>
      <c r="F3" s="29">
        <f t="shared" ref="F3:J3" si="1">F2/(1+F4)</f>
        <v>80000</v>
      </c>
      <c r="G3" s="29">
        <f t="shared" si="1"/>
        <v>200000</v>
      </c>
      <c r="H3" s="29">
        <f t="shared" si="1"/>
        <v>400000</v>
      </c>
      <c r="I3" s="29">
        <f t="shared" si="1"/>
        <v>800000</v>
      </c>
      <c r="J3" s="29">
        <f t="shared" si="1"/>
        <v>1600000</v>
      </c>
      <c r="L3" s="34"/>
      <c r="N3" s="34"/>
      <c r="O3" s="26"/>
      <c r="U3" s="29"/>
      <c r="V3" s="35"/>
      <c r="W3" s="17"/>
      <c r="X3" s="36"/>
      <c r="AD3" s="19"/>
      <c r="AE3" s="19"/>
      <c r="AF3" s="19"/>
      <c r="AH3" s="37"/>
      <c r="AI3" s="38"/>
      <c r="AJ3" s="38"/>
      <c r="AK3" s="38"/>
      <c r="AL3" s="38"/>
    </row>
    <row r="4">
      <c r="D4" s="39" t="s">
        <v>23</v>
      </c>
      <c r="E4" s="40" t="s">
        <v>13</v>
      </c>
      <c r="F4" s="41">
        <f t="shared" ref="F4:J4" si="2">F5-1</f>
        <v>-0.25</v>
      </c>
      <c r="G4" s="41">
        <f t="shared" si="2"/>
        <v>-0.3</v>
      </c>
      <c r="H4" s="41">
        <f t="shared" si="2"/>
        <v>-0.35</v>
      </c>
      <c r="I4" s="41">
        <f t="shared" si="2"/>
        <v>-0.4</v>
      </c>
      <c r="J4" s="41">
        <f t="shared" si="2"/>
        <v>-0.45</v>
      </c>
      <c r="L4" s="42">
        <f>SUM(L$6:L81)</f>
        <v>0</v>
      </c>
      <c r="M4" s="25" t="s">
        <v>13</v>
      </c>
      <c r="N4" s="43">
        <f>SUM(N$6:N81)</f>
        <v>0</v>
      </c>
      <c r="O4" s="25"/>
      <c r="P4" s="25">
        <f t="shared" ref="P4:Q4" si="3">SUM(P$6:P81)</f>
        <v>0</v>
      </c>
      <c r="Q4" s="25">
        <f t="shared" si="3"/>
        <v>0</v>
      </c>
      <c r="R4" s="27">
        <f t="shared" ref="R4:T4" si="4">SUM(R6:R81)</f>
        <v>0</v>
      </c>
      <c r="S4" s="25">
        <f t="shared" si="4"/>
        <v>0</v>
      </c>
      <c r="T4" s="28">
        <f t="shared" si="4"/>
        <v>0</v>
      </c>
      <c r="U4" s="29" t="s">
        <v>24</v>
      </c>
      <c r="V4" s="35" t="s">
        <v>25</v>
      </c>
      <c r="W4" s="44" t="s">
        <v>26</v>
      </c>
      <c r="X4" s="45"/>
      <c r="Y4" s="46"/>
      <c r="Z4" s="47"/>
      <c r="AA4" s="47"/>
      <c r="AB4" s="47"/>
      <c r="AC4" s="47"/>
      <c r="AH4" s="37"/>
      <c r="AI4" s="38"/>
      <c r="AJ4" s="38"/>
      <c r="AK4" s="38"/>
      <c r="AL4" s="38"/>
    </row>
    <row r="5">
      <c r="A5" s="48"/>
      <c r="B5" s="49" t="s">
        <v>27</v>
      </c>
      <c r="C5" s="50" t="s">
        <v>28</v>
      </c>
      <c r="D5" s="51" t="s">
        <v>29</v>
      </c>
      <c r="E5" s="52">
        <v>1.0</v>
      </c>
      <c r="F5" s="52">
        <v>0.75</v>
      </c>
      <c r="G5" s="52">
        <v>0.7</v>
      </c>
      <c r="H5" s="53">
        <v>0.65</v>
      </c>
      <c r="I5" s="54">
        <v>0.6</v>
      </c>
      <c r="J5" s="54">
        <v>0.55</v>
      </c>
      <c r="K5" s="55" t="s">
        <v>30</v>
      </c>
      <c r="L5" s="56" t="s">
        <v>31</v>
      </c>
      <c r="M5" s="25" t="s">
        <v>32</v>
      </c>
      <c r="N5" s="57" t="s">
        <v>32</v>
      </c>
      <c r="O5" s="58"/>
      <c r="P5" s="58" t="s">
        <v>32</v>
      </c>
      <c r="Q5" s="58" t="s">
        <v>32</v>
      </c>
      <c r="R5" s="27" t="s">
        <v>33</v>
      </c>
      <c r="S5" s="27" t="s">
        <v>34</v>
      </c>
      <c r="T5" s="28" t="s">
        <v>20</v>
      </c>
      <c r="U5" s="29" t="s">
        <v>35</v>
      </c>
      <c r="V5" s="35" t="s">
        <v>36</v>
      </c>
      <c r="W5" s="59" t="s">
        <v>33</v>
      </c>
      <c r="X5" s="60" t="s">
        <v>20</v>
      </c>
      <c r="Y5" s="61" t="s">
        <v>37</v>
      </c>
      <c r="Z5" s="62" t="s">
        <v>38</v>
      </c>
      <c r="AA5" s="26" t="s">
        <v>39</v>
      </c>
      <c r="AB5" s="26" t="s">
        <v>40</v>
      </c>
      <c r="AC5" s="63" t="s">
        <v>41</v>
      </c>
      <c r="AD5" s="2" t="s">
        <v>42</v>
      </c>
      <c r="AE5" s="2" t="s">
        <v>43</v>
      </c>
      <c r="AF5" s="2" t="s">
        <v>44</v>
      </c>
      <c r="AG5" s="20" t="s">
        <v>45</v>
      </c>
      <c r="AH5" s="20" t="s">
        <v>46</v>
      </c>
      <c r="AI5" s="64" t="s">
        <v>47</v>
      </c>
      <c r="AJ5" s="64" t="s">
        <v>48</v>
      </c>
      <c r="AK5" s="64" t="s">
        <v>49</v>
      </c>
      <c r="AL5" s="64" t="s">
        <v>50</v>
      </c>
    </row>
    <row r="6" ht="60.75" customHeight="1">
      <c r="A6" s="65"/>
      <c r="B6" s="66" t="s">
        <v>51</v>
      </c>
      <c r="C6" s="67" t="s">
        <v>52</v>
      </c>
      <c r="D6" s="68"/>
      <c r="E6" s="69">
        <v>1290.0</v>
      </c>
      <c r="F6" s="70">
        <f t="shared" ref="F6:J6" si="5">($E6+10)*F$5</f>
        <v>975</v>
      </c>
      <c r="G6" s="70">
        <f t="shared" si="5"/>
        <v>910</v>
      </c>
      <c r="H6" s="70">
        <f t="shared" si="5"/>
        <v>845</v>
      </c>
      <c r="I6" s="70">
        <f t="shared" si="5"/>
        <v>780</v>
      </c>
      <c r="J6" s="70">
        <f t="shared" si="5"/>
        <v>715</v>
      </c>
      <c r="K6" s="71">
        <v>10.0</v>
      </c>
      <c r="L6" s="72"/>
      <c r="M6" s="73" t="str">
        <f t="shared" ref="M6:M32" si="7">IF(L6&gt;0,ROUND(($E6+10)*(1+N$1), 0),"-")</f>
        <v>-</v>
      </c>
      <c r="N6" s="74">
        <f t="shared" ref="N6:N32" si="8">$L6*ROUND(($E6+10)*(1+N$1), 0)</f>
        <v>0</v>
      </c>
      <c r="O6" s="73"/>
      <c r="P6" s="73">
        <f t="shared" ref="P6:P32" si="9">Q6-N6</f>
        <v>0</v>
      </c>
      <c r="Q6" s="73">
        <f t="shared" ref="Q6:Q30" si="10">L6*(E6+10)</f>
        <v>0</v>
      </c>
      <c r="R6" s="75">
        <f t="shared" ref="R6:R32" si="11">L6*W6</f>
        <v>0</v>
      </c>
      <c r="S6" s="76">
        <f t="shared" ref="S6:S32" si="12">CEILING(L6/K6,1)</f>
        <v>0</v>
      </c>
      <c r="T6" s="77">
        <f t="shared" ref="T6:T32" si="13">L6*X6</f>
        <v>0</v>
      </c>
      <c r="U6" s="78">
        <f>180+13</f>
        <v>193</v>
      </c>
      <c r="V6" s="79">
        <f t="shared" ref="V6:V20" si="14">U6/E6</f>
        <v>0.1496124031</v>
      </c>
      <c r="W6" s="80">
        <v>0.41</v>
      </c>
      <c r="X6" s="81">
        <f>25*17*5/1000000</f>
        <v>0.002125</v>
      </c>
      <c r="Y6" s="82" t="s">
        <v>53</v>
      </c>
      <c r="Z6" s="83">
        <v>43056.0</v>
      </c>
      <c r="AA6" s="84" t="s">
        <v>54</v>
      </c>
      <c r="AB6" s="85">
        <v>0.1</v>
      </c>
      <c r="AC6" s="86">
        <v>9.78590699747E12</v>
      </c>
      <c r="AD6" s="87" t="s">
        <v>55</v>
      </c>
      <c r="AE6" s="65" t="s">
        <v>56</v>
      </c>
      <c r="AF6" s="67" t="s">
        <v>57</v>
      </c>
      <c r="AG6" s="88" t="s">
        <v>58</v>
      </c>
      <c r="AH6" s="89"/>
      <c r="AI6" s="67" t="s">
        <v>59</v>
      </c>
      <c r="AJ6" s="90" t="s">
        <v>60</v>
      </c>
      <c r="AK6" s="67" t="s">
        <v>61</v>
      </c>
      <c r="AL6" s="67" t="s">
        <v>62</v>
      </c>
    </row>
    <row r="7" ht="56.25" customHeight="1">
      <c r="A7" s="91"/>
      <c r="B7" s="92" t="s">
        <v>63</v>
      </c>
      <c r="C7" s="93" t="s">
        <v>64</v>
      </c>
      <c r="D7" s="94"/>
      <c r="E7" s="95">
        <v>1490.0</v>
      </c>
      <c r="F7" s="96">
        <f t="shared" ref="F7:J7" si="6">($E7+10)*F$5</f>
        <v>1125</v>
      </c>
      <c r="G7" s="96">
        <f t="shared" si="6"/>
        <v>1050</v>
      </c>
      <c r="H7" s="96">
        <f t="shared" si="6"/>
        <v>975</v>
      </c>
      <c r="I7" s="96">
        <f t="shared" si="6"/>
        <v>900</v>
      </c>
      <c r="J7" s="96">
        <f t="shared" si="6"/>
        <v>825</v>
      </c>
      <c r="K7" s="97">
        <v>12.0</v>
      </c>
      <c r="L7" s="72"/>
      <c r="M7" s="98" t="str">
        <f t="shared" si="7"/>
        <v>-</v>
      </c>
      <c r="N7" s="74">
        <f t="shared" si="8"/>
        <v>0</v>
      </c>
      <c r="O7" s="98"/>
      <c r="P7" s="98">
        <f t="shared" si="9"/>
        <v>0</v>
      </c>
      <c r="Q7" s="98">
        <f t="shared" si="10"/>
        <v>0</v>
      </c>
      <c r="R7" s="99">
        <f t="shared" si="11"/>
        <v>0</v>
      </c>
      <c r="S7" s="100">
        <f t="shared" si="12"/>
        <v>0</v>
      </c>
      <c r="T7" s="101">
        <f t="shared" si="13"/>
        <v>0</v>
      </c>
      <c r="U7" s="102">
        <f>244+23</f>
        <v>267</v>
      </c>
      <c r="V7" s="103">
        <f t="shared" si="14"/>
        <v>0.1791946309</v>
      </c>
      <c r="W7" s="104">
        <v>0.5</v>
      </c>
      <c r="X7" s="105">
        <f>23*23*5/1000000</f>
        <v>0.002645</v>
      </c>
      <c r="Y7" s="106" t="s">
        <v>65</v>
      </c>
      <c r="Z7" s="107">
        <v>43405.0</v>
      </c>
      <c r="AA7" s="108" t="s">
        <v>66</v>
      </c>
      <c r="AB7" s="109">
        <v>0.1</v>
      </c>
      <c r="AC7" s="110">
        <v>4.660006614418E12</v>
      </c>
      <c r="AD7" s="111" t="s">
        <v>67</v>
      </c>
      <c r="AE7" s="112" t="s">
        <v>68</v>
      </c>
      <c r="AF7" s="93" t="s">
        <v>69</v>
      </c>
      <c r="AG7" s="113" t="s">
        <v>70</v>
      </c>
      <c r="AH7" s="113" t="s">
        <v>71</v>
      </c>
      <c r="AI7" s="93" t="s">
        <v>72</v>
      </c>
      <c r="AJ7" s="114" t="s">
        <v>73</v>
      </c>
      <c r="AK7" s="93" t="s">
        <v>74</v>
      </c>
      <c r="AL7" s="93" t="s">
        <v>75</v>
      </c>
    </row>
    <row r="8" ht="40.5" customHeight="1">
      <c r="A8" s="115"/>
      <c r="B8" s="66" t="s">
        <v>76</v>
      </c>
      <c r="C8" s="67" t="s">
        <v>77</v>
      </c>
      <c r="D8" s="68"/>
      <c r="E8" s="69">
        <v>690.0</v>
      </c>
      <c r="F8" s="70">
        <f t="shared" ref="F8:J8" si="15">($E8+10)*F$5</f>
        <v>525</v>
      </c>
      <c r="G8" s="70">
        <f t="shared" si="15"/>
        <v>490</v>
      </c>
      <c r="H8" s="70">
        <f t="shared" si="15"/>
        <v>455</v>
      </c>
      <c r="I8" s="70">
        <f t="shared" si="15"/>
        <v>420</v>
      </c>
      <c r="J8" s="70">
        <f t="shared" si="15"/>
        <v>385</v>
      </c>
      <c r="K8" s="71">
        <v>28.0</v>
      </c>
      <c r="L8" s="72"/>
      <c r="M8" s="73" t="str">
        <f t="shared" si="7"/>
        <v>-</v>
      </c>
      <c r="N8" s="74">
        <f t="shared" si="8"/>
        <v>0</v>
      </c>
      <c r="O8" s="73"/>
      <c r="P8" s="73">
        <f t="shared" si="9"/>
        <v>0</v>
      </c>
      <c r="Q8" s="73">
        <f t="shared" si="10"/>
        <v>0</v>
      </c>
      <c r="R8" s="75">
        <f t="shared" si="11"/>
        <v>0</v>
      </c>
      <c r="S8" s="76">
        <f t="shared" si="12"/>
        <v>0</v>
      </c>
      <c r="T8" s="77">
        <f t="shared" si="13"/>
        <v>0</v>
      </c>
      <c r="U8" s="78">
        <v>80.0</v>
      </c>
      <c r="V8" s="79">
        <f t="shared" si="14"/>
        <v>0.115942029</v>
      </c>
      <c r="W8" s="80">
        <v>0.15</v>
      </c>
      <c r="X8" s="81">
        <f>12*12*4/1000000</f>
        <v>0.000576</v>
      </c>
      <c r="Y8" s="82" t="s">
        <v>78</v>
      </c>
      <c r="Z8" s="83">
        <v>44058.0</v>
      </c>
      <c r="AA8" s="84" t="s">
        <v>79</v>
      </c>
      <c r="AB8" s="85">
        <v>0.1</v>
      </c>
      <c r="AC8" s="86" t="s">
        <v>80</v>
      </c>
      <c r="AD8" s="87" t="s">
        <v>81</v>
      </c>
      <c r="AE8" s="65" t="s">
        <v>56</v>
      </c>
      <c r="AF8" s="67" t="s">
        <v>82</v>
      </c>
      <c r="AG8" s="116" t="s">
        <v>83</v>
      </c>
      <c r="AH8" s="116"/>
      <c r="AI8" s="67" t="s">
        <v>84</v>
      </c>
      <c r="AJ8" s="90" t="s">
        <v>85</v>
      </c>
      <c r="AK8" s="67" t="s">
        <v>86</v>
      </c>
      <c r="AL8" s="67" t="s">
        <v>87</v>
      </c>
    </row>
    <row r="9" ht="51.0" customHeight="1">
      <c r="A9" s="91"/>
      <c r="B9" s="92" t="s">
        <v>88</v>
      </c>
      <c r="C9" s="93" t="s">
        <v>89</v>
      </c>
      <c r="D9" s="94"/>
      <c r="E9" s="95">
        <v>690.0</v>
      </c>
      <c r="F9" s="96">
        <f t="shared" ref="F9:J9" si="16">($E9+10)*F$5</f>
        <v>525</v>
      </c>
      <c r="G9" s="96">
        <f t="shared" si="16"/>
        <v>490</v>
      </c>
      <c r="H9" s="96">
        <f t="shared" si="16"/>
        <v>455</v>
      </c>
      <c r="I9" s="96">
        <f t="shared" si="16"/>
        <v>420</v>
      </c>
      <c r="J9" s="96">
        <f t="shared" si="16"/>
        <v>385</v>
      </c>
      <c r="K9" s="97">
        <v>40.0</v>
      </c>
      <c r="L9" s="72"/>
      <c r="M9" s="98" t="str">
        <f t="shared" si="7"/>
        <v>-</v>
      </c>
      <c r="N9" s="74">
        <f t="shared" si="8"/>
        <v>0</v>
      </c>
      <c r="O9" s="98"/>
      <c r="P9" s="98">
        <f t="shared" si="9"/>
        <v>0</v>
      </c>
      <c r="Q9" s="98">
        <f t="shared" si="10"/>
        <v>0</v>
      </c>
      <c r="R9" s="99">
        <f t="shared" si="11"/>
        <v>0</v>
      </c>
      <c r="S9" s="100">
        <f t="shared" si="12"/>
        <v>0</v>
      </c>
      <c r="T9" s="101">
        <f t="shared" si="13"/>
        <v>0</v>
      </c>
      <c r="U9" s="102">
        <v>106.0</v>
      </c>
      <c r="V9" s="103">
        <f t="shared" si="14"/>
        <v>0.1536231884</v>
      </c>
      <c r="W9" s="104">
        <v>0.17</v>
      </c>
      <c r="X9" s="105">
        <f t="shared" ref="X9:X10" si="18">24*32*32/45/1000000</f>
        <v>0.0005461333333</v>
      </c>
      <c r="Y9" s="106" t="s">
        <v>90</v>
      </c>
      <c r="Z9" s="107">
        <v>43525.0</v>
      </c>
      <c r="AA9" s="108" t="s">
        <v>79</v>
      </c>
      <c r="AB9" s="109">
        <v>0.1</v>
      </c>
      <c r="AC9" s="110">
        <v>4.627089697035E12</v>
      </c>
      <c r="AD9" s="111" t="s">
        <v>91</v>
      </c>
      <c r="AE9" s="112" t="s">
        <v>56</v>
      </c>
      <c r="AF9" s="117" t="s">
        <v>92</v>
      </c>
      <c r="AG9" s="113" t="s">
        <v>93</v>
      </c>
      <c r="AH9" s="113"/>
      <c r="AI9" s="93" t="s">
        <v>94</v>
      </c>
      <c r="AJ9" s="114" t="s">
        <v>95</v>
      </c>
      <c r="AK9" s="93" t="s">
        <v>96</v>
      </c>
      <c r="AL9" s="93" t="s">
        <v>97</v>
      </c>
    </row>
    <row r="10" ht="51.0" customHeight="1">
      <c r="A10" s="115"/>
      <c r="B10" s="66" t="s">
        <v>98</v>
      </c>
      <c r="C10" s="67" t="s">
        <v>99</v>
      </c>
      <c r="D10" s="68"/>
      <c r="E10" s="69">
        <v>690.0</v>
      </c>
      <c r="F10" s="70">
        <f t="shared" ref="F10:J10" si="17">($E10+10)*F$5</f>
        <v>525</v>
      </c>
      <c r="G10" s="70">
        <f t="shared" si="17"/>
        <v>490</v>
      </c>
      <c r="H10" s="70">
        <f t="shared" si="17"/>
        <v>455</v>
      </c>
      <c r="I10" s="70">
        <f t="shared" si="17"/>
        <v>420</v>
      </c>
      <c r="J10" s="70">
        <f t="shared" si="17"/>
        <v>385</v>
      </c>
      <c r="K10" s="71">
        <v>45.0</v>
      </c>
      <c r="L10" s="72"/>
      <c r="M10" s="73" t="str">
        <f t="shared" si="7"/>
        <v>-</v>
      </c>
      <c r="N10" s="74">
        <f t="shared" si="8"/>
        <v>0</v>
      </c>
      <c r="O10" s="73"/>
      <c r="P10" s="73">
        <f t="shared" si="9"/>
        <v>0</v>
      </c>
      <c r="Q10" s="73">
        <f t="shared" si="10"/>
        <v>0</v>
      </c>
      <c r="R10" s="75">
        <f t="shared" si="11"/>
        <v>0</v>
      </c>
      <c r="S10" s="76">
        <f t="shared" si="12"/>
        <v>0</v>
      </c>
      <c r="T10" s="77">
        <f t="shared" si="13"/>
        <v>0</v>
      </c>
      <c r="U10" s="78">
        <v>96.0</v>
      </c>
      <c r="V10" s="79">
        <f t="shared" si="14"/>
        <v>0.1391304348</v>
      </c>
      <c r="W10" s="80">
        <v>0.2</v>
      </c>
      <c r="X10" s="81">
        <f t="shared" si="18"/>
        <v>0.0005461333333</v>
      </c>
      <c r="Y10" s="82" t="s">
        <v>90</v>
      </c>
      <c r="Z10" s="83">
        <v>43626.0</v>
      </c>
      <c r="AA10" s="84" t="s">
        <v>54</v>
      </c>
      <c r="AB10" s="85">
        <v>0.1</v>
      </c>
      <c r="AC10" s="86">
        <v>4.660006614937E12</v>
      </c>
      <c r="AD10" s="118" t="s">
        <v>100</v>
      </c>
      <c r="AE10" s="65" t="s">
        <v>56</v>
      </c>
      <c r="AF10" s="119" t="s">
        <v>101</v>
      </c>
      <c r="AG10" s="116" t="s">
        <v>102</v>
      </c>
      <c r="AH10" s="116"/>
      <c r="AI10" s="67" t="s">
        <v>103</v>
      </c>
      <c r="AJ10" s="90" t="s">
        <v>104</v>
      </c>
      <c r="AK10" s="67" t="s">
        <v>105</v>
      </c>
      <c r="AL10" s="67" t="s">
        <v>106</v>
      </c>
    </row>
    <row r="11" ht="65.25" customHeight="1">
      <c r="A11" s="91"/>
      <c r="B11" s="92" t="s">
        <v>107</v>
      </c>
      <c r="C11" s="93" t="s">
        <v>108</v>
      </c>
      <c r="D11" s="94"/>
      <c r="E11" s="95">
        <v>1490.0</v>
      </c>
      <c r="F11" s="96">
        <f t="shared" ref="F11:J11" si="19">($E11+10)*F$5</f>
        <v>1125</v>
      </c>
      <c r="G11" s="96">
        <f t="shared" si="19"/>
        <v>1050</v>
      </c>
      <c r="H11" s="96">
        <f t="shared" si="19"/>
        <v>975</v>
      </c>
      <c r="I11" s="96">
        <f t="shared" si="19"/>
        <v>900</v>
      </c>
      <c r="J11" s="96">
        <f t="shared" si="19"/>
        <v>825</v>
      </c>
      <c r="K11" s="97">
        <v>16.0</v>
      </c>
      <c r="L11" s="72"/>
      <c r="M11" s="98" t="str">
        <f t="shared" si="7"/>
        <v>-</v>
      </c>
      <c r="N11" s="74">
        <f t="shared" si="8"/>
        <v>0</v>
      </c>
      <c r="O11" s="98"/>
      <c r="P11" s="98">
        <f t="shared" si="9"/>
        <v>0</v>
      </c>
      <c r="Q11" s="98">
        <f t="shared" si="10"/>
        <v>0</v>
      </c>
      <c r="R11" s="99">
        <f t="shared" si="11"/>
        <v>0</v>
      </c>
      <c r="S11" s="100">
        <f t="shared" si="12"/>
        <v>0</v>
      </c>
      <c r="T11" s="101">
        <f t="shared" si="13"/>
        <v>0</v>
      </c>
      <c r="U11" s="102">
        <f>305+13</f>
        <v>318</v>
      </c>
      <c r="V11" s="103">
        <f t="shared" si="14"/>
        <v>0.2134228188</v>
      </c>
      <c r="W11" s="104">
        <v>0.7</v>
      </c>
      <c r="X11" s="105">
        <f>25*25*5/1000000</f>
        <v>0.003125</v>
      </c>
      <c r="Y11" s="106" t="s">
        <v>109</v>
      </c>
      <c r="Z11" s="107">
        <v>43768.0</v>
      </c>
      <c r="AA11" s="108" t="s">
        <v>54</v>
      </c>
      <c r="AB11" s="109">
        <v>0.1</v>
      </c>
      <c r="AC11" s="110" t="s">
        <v>110</v>
      </c>
      <c r="AD11" s="111" t="s">
        <v>111</v>
      </c>
      <c r="AE11" s="112" t="s">
        <v>56</v>
      </c>
      <c r="AF11" s="117" t="s">
        <v>112</v>
      </c>
      <c r="AG11" s="113" t="s">
        <v>113</v>
      </c>
      <c r="AH11" s="113"/>
      <c r="AI11" s="93" t="s">
        <v>59</v>
      </c>
      <c r="AJ11" s="114" t="s">
        <v>114</v>
      </c>
      <c r="AK11" s="93" t="s">
        <v>115</v>
      </c>
      <c r="AL11" s="93" t="s">
        <v>116</v>
      </c>
    </row>
    <row r="12" ht="41.25" customHeight="1">
      <c r="A12" s="115"/>
      <c r="B12" s="66" t="s">
        <v>117</v>
      </c>
      <c r="C12" s="67" t="s">
        <v>118</v>
      </c>
      <c r="D12" s="68"/>
      <c r="E12" s="69">
        <v>690.0</v>
      </c>
      <c r="F12" s="70">
        <f t="shared" ref="F12:J12" si="20">($E12+10)*F$5</f>
        <v>525</v>
      </c>
      <c r="G12" s="70">
        <f t="shared" si="20"/>
        <v>490</v>
      </c>
      <c r="H12" s="70">
        <f t="shared" si="20"/>
        <v>455</v>
      </c>
      <c r="I12" s="70">
        <f t="shared" si="20"/>
        <v>420</v>
      </c>
      <c r="J12" s="70">
        <f t="shared" si="20"/>
        <v>385</v>
      </c>
      <c r="K12" s="71">
        <v>40.0</v>
      </c>
      <c r="L12" s="72"/>
      <c r="M12" s="73" t="str">
        <f t="shared" si="7"/>
        <v>-</v>
      </c>
      <c r="N12" s="74">
        <f t="shared" si="8"/>
        <v>0</v>
      </c>
      <c r="O12" s="73"/>
      <c r="P12" s="73">
        <f t="shared" si="9"/>
        <v>0</v>
      </c>
      <c r="Q12" s="73">
        <f t="shared" si="10"/>
        <v>0</v>
      </c>
      <c r="R12" s="75">
        <f t="shared" si="11"/>
        <v>0</v>
      </c>
      <c r="S12" s="76">
        <f t="shared" si="12"/>
        <v>0</v>
      </c>
      <c r="T12" s="77">
        <f t="shared" si="13"/>
        <v>0</v>
      </c>
      <c r="U12" s="78">
        <v>99.0</v>
      </c>
      <c r="V12" s="79">
        <f t="shared" si="14"/>
        <v>0.1434782609</v>
      </c>
      <c r="W12" s="80">
        <v>0.17</v>
      </c>
      <c r="X12" s="81">
        <f>9*12*3/1000000</f>
        <v>0.000324</v>
      </c>
      <c r="Y12" s="82" t="s">
        <v>90</v>
      </c>
      <c r="Z12" s="83">
        <v>44301.0</v>
      </c>
      <c r="AA12" s="84" t="s">
        <v>54</v>
      </c>
      <c r="AB12" s="85">
        <v>0.1</v>
      </c>
      <c r="AC12" s="86" t="s">
        <v>119</v>
      </c>
      <c r="AD12" s="118" t="s">
        <v>120</v>
      </c>
      <c r="AE12" s="65" t="s">
        <v>56</v>
      </c>
      <c r="AF12" s="119" t="s">
        <v>121</v>
      </c>
      <c r="AG12" s="116" t="s">
        <v>122</v>
      </c>
      <c r="AH12" s="116"/>
      <c r="AI12" s="67" t="s">
        <v>59</v>
      </c>
      <c r="AJ12" s="90" t="s">
        <v>123</v>
      </c>
      <c r="AK12" s="67" t="s">
        <v>124</v>
      </c>
      <c r="AL12" s="67" t="s">
        <v>116</v>
      </c>
    </row>
    <row r="13" ht="51.0" customHeight="1">
      <c r="A13" s="120" t="s">
        <v>125</v>
      </c>
      <c r="B13" s="92" t="s">
        <v>126</v>
      </c>
      <c r="C13" s="93" t="s">
        <v>127</v>
      </c>
      <c r="D13" s="94"/>
      <c r="E13" s="95">
        <v>490.0</v>
      </c>
      <c r="F13" s="96">
        <f t="shared" ref="F13:J13" si="21">($E13+10)*F$5</f>
        <v>375</v>
      </c>
      <c r="G13" s="96">
        <f t="shared" si="21"/>
        <v>350</v>
      </c>
      <c r="H13" s="96">
        <f t="shared" si="21"/>
        <v>325</v>
      </c>
      <c r="I13" s="96">
        <f t="shared" si="21"/>
        <v>300</v>
      </c>
      <c r="J13" s="96">
        <f t="shared" si="21"/>
        <v>275</v>
      </c>
      <c r="K13" s="97">
        <v>45.0</v>
      </c>
      <c r="L13" s="72"/>
      <c r="M13" s="98" t="str">
        <f t="shared" si="7"/>
        <v>-</v>
      </c>
      <c r="N13" s="74">
        <f t="shared" si="8"/>
        <v>0</v>
      </c>
      <c r="O13" s="98"/>
      <c r="P13" s="98">
        <f t="shared" si="9"/>
        <v>0</v>
      </c>
      <c r="Q13" s="98">
        <f t="shared" si="10"/>
        <v>0</v>
      </c>
      <c r="R13" s="99">
        <f t="shared" si="11"/>
        <v>0</v>
      </c>
      <c r="S13" s="100">
        <f t="shared" si="12"/>
        <v>0</v>
      </c>
      <c r="T13" s="101">
        <f t="shared" si="13"/>
        <v>0</v>
      </c>
      <c r="U13" s="102">
        <v>64.0</v>
      </c>
      <c r="V13" s="103">
        <f t="shared" si="14"/>
        <v>0.1306122449</v>
      </c>
      <c r="W13" s="104">
        <v>0.17</v>
      </c>
      <c r="X13" s="105">
        <f>24*32*32/45/1000000</f>
        <v>0.0005461333333</v>
      </c>
      <c r="Y13" s="106" t="s">
        <v>90</v>
      </c>
      <c r="Z13" s="107" t="s">
        <v>128</v>
      </c>
      <c r="AA13" s="108" t="s">
        <v>54</v>
      </c>
      <c r="AB13" s="109">
        <v>0.1</v>
      </c>
      <c r="AC13" s="110">
        <v>4.603312244603E12</v>
      </c>
      <c r="AD13" s="111" t="s">
        <v>129</v>
      </c>
      <c r="AE13" s="112" t="s">
        <v>56</v>
      </c>
      <c r="AF13" s="117" t="s">
        <v>130</v>
      </c>
      <c r="AG13" s="113" t="s">
        <v>131</v>
      </c>
      <c r="AH13" s="113"/>
      <c r="AI13" s="93" t="s">
        <v>132</v>
      </c>
      <c r="AJ13" s="114" t="s">
        <v>133</v>
      </c>
      <c r="AK13" s="93" t="s">
        <v>134</v>
      </c>
      <c r="AL13" s="93" t="s">
        <v>135</v>
      </c>
    </row>
    <row r="14" ht="67.5" customHeight="1">
      <c r="A14" s="115"/>
      <c r="B14" s="66" t="s">
        <v>136</v>
      </c>
      <c r="C14" s="67" t="s">
        <v>137</v>
      </c>
      <c r="D14" s="68"/>
      <c r="E14" s="69">
        <v>2490.0</v>
      </c>
      <c r="F14" s="70">
        <f t="shared" ref="F14:J14" si="22">($E14+10)*F$5</f>
        <v>1875</v>
      </c>
      <c r="G14" s="70">
        <f t="shared" si="22"/>
        <v>1750</v>
      </c>
      <c r="H14" s="70">
        <f t="shared" si="22"/>
        <v>1625</v>
      </c>
      <c r="I14" s="70">
        <f t="shared" si="22"/>
        <v>1500</v>
      </c>
      <c r="J14" s="70">
        <f t="shared" si="22"/>
        <v>1375</v>
      </c>
      <c r="K14" s="71">
        <v>7.0</v>
      </c>
      <c r="L14" s="72"/>
      <c r="M14" s="73" t="str">
        <f t="shared" si="7"/>
        <v>-</v>
      </c>
      <c r="N14" s="74">
        <f t="shared" si="8"/>
        <v>0</v>
      </c>
      <c r="O14" s="73"/>
      <c r="P14" s="73">
        <f t="shared" si="9"/>
        <v>0</v>
      </c>
      <c r="Q14" s="73">
        <f t="shared" si="10"/>
        <v>0</v>
      </c>
      <c r="R14" s="75">
        <f t="shared" si="11"/>
        <v>0</v>
      </c>
      <c r="S14" s="76">
        <f t="shared" si="12"/>
        <v>0</v>
      </c>
      <c r="T14" s="77">
        <f t="shared" si="13"/>
        <v>0</v>
      </c>
      <c r="U14" s="78">
        <v>300.0</v>
      </c>
      <c r="V14" s="79">
        <f t="shared" si="14"/>
        <v>0.1204819277</v>
      </c>
      <c r="W14" s="80">
        <v>1.0</v>
      </c>
      <c r="X14" s="81">
        <f>30*30*7/1000000</f>
        <v>0.0063</v>
      </c>
      <c r="Y14" s="82" t="s">
        <v>138</v>
      </c>
      <c r="Z14" s="83">
        <v>44104.0</v>
      </c>
      <c r="AA14" s="84" t="s">
        <v>139</v>
      </c>
      <c r="AB14" s="85">
        <v>0.1</v>
      </c>
      <c r="AC14" s="86">
        <v>4.60331207574E12</v>
      </c>
      <c r="AD14" s="118" t="s">
        <v>140</v>
      </c>
      <c r="AE14" s="65" t="s">
        <v>68</v>
      </c>
      <c r="AF14" s="119" t="s">
        <v>141</v>
      </c>
      <c r="AG14" s="116" t="s">
        <v>142</v>
      </c>
      <c r="AH14" s="116"/>
      <c r="AI14" s="67" t="s">
        <v>143</v>
      </c>
      <c r="AJ14" s="90" t="s">
        <v>144</v>
      </c>
      <c r="AK14" s="67" t="s">
        <v>145</v>
      </c>
      <c r="AL14" s="67" t="s">
        <v>146</v>
      </c>
    </row>
    <row r="15" ht="43.5" customHeight="1">
      <c r="A15" s="91"/>
      <c r="B15" s="92" t="s">
        <v>147</v>
      </c>
      <c r="C15" s="93" t="s">
        <v>148</v>
      </c>
      <c r="D15" s="94"/>
      <c r="E15" s="95">
        <v>1290.0</v>
      </c>
      <c r="F15" s="96">
        <f t="shared" ref="F15:J15" si="23">($E15+10)*F$5</f>
        <v>975</v>
      </c>
      <c r="G15" s="96">
        <f t="shared" si="23"/>
        <v>910</v>
      </c>
      <c r="H15" s="96">
        <f t="shared" si="23"/>
        <v>845</v>
      </c>
      <c r="I15" s="96">
        <f t="shared" si="23"/>
        <v>780</v>
      </c>
      <c r="J15" s="96">
        <f t="shared" si="23"/>
        <v>715</v>
      </c>
      <c r="K15" s="97">
        <v>28.0</v>
      </c>
      <c r="L15" s="72"/>
      <c r="M15" s="98" t="str">
        <f t="shared" si="7"/>
        <v>-</v>
      </c>
      <c r="N15" s="74">
        <f t="shared" si="8"/>
        <v>0</v>
      </c>
      <c r="O15" s="98"/>
      <c r="P15" s="98">
        <f t="shared" si="9"/>
        <v>0</v>
      </c>
      <c r="Q15" s="98">
        <f t="shared" si="10"/>
        <v>0</v>
      </c>
      <c r="R15" s="99">
        <f t="shared" si="11"/>
        <v>0</v>
      </c>
      <c r="S15" s="100">
        <f t="shared" si="12"/>
        <v>0</v>
      </c>
      <c r="T15" s="101">
        <f t="shared" si="13"/>
        <v>0</v>
      </c>
      <c r="U15" s="102">
        <f>115+100</f>
        <v>215</v>
      </c>
      <c r="V15" s="103">
        <f t="shared" si="14"/>
        <v>0.1666666667</v>
      </c>
      <c r="W15" s="104">
        <v>0.2</v>
      </c>
      <c r="X15" s="105">
        <f>12*12*4/1000000</f>
        <v>0.000576</v>
      </c>
      <c r="Y15" s="106" t="s">
        <v>78</v>
      </c>
      <c r="Z15" s="107">
        <v>44078.0</v>
      </c>
      <c r="AA15" s="108" t="s">
        <v>66</v>
      </c>
      <c r="AB15" s="109">
        <v>0.1</v>
      </c>
      <c r="AC15" s="110">
        <v>4.603312075733E12</v>
      </c>
      <c r="AD15" s="111" t="s">
        <v>149</v>
      </c>
      <c r="AE15" s="112" t="s">
        <v>56</v>
      </c>
      <c r="AF15" s="117" t="s">
        <v>150</v>
      </c>
      <c r="AG15" s="113" t="s">
        <v>151</v>
      </c>
      <c r="AH15" s="113" t="s">
        <v>152</v>
      </c>
      <c r="AI15" s="93" t="s">
        <v>153</v>
      </c>
      <c r="AJ15" s="114" t="s">
        <v>154</v>
      </c>
      <c r="AK15" s="93" t="s">
        <v>155</v>
      </c>
      <c r="AL15" s="93" t="s">
        <v>156</v>
      </c>
    </row>
    <row r="16" ht="58.5" customHeight="1">
      <c r="A16" s="115"/>
      <c r="B16" s="66" t="s">
        <v>157</v>
      </c>
      <c r="C16" s="67" t="s">
        <v>158</v>
      </c>
      <c r="D16" s="121"/>
      <c r="E16" s="122">
        <v>1790.0</v>
      </c>
      <c r="F16" s="70">
        <f t="shared" ref="F16:J16" si="24">($E16+10)*F$5</f>
        <v>1350</v>
      </c>
      <c r="G16" s="70">
        <f t="shared" si="24"/>
        <v>1260</v>
      </c>
      <c r="H16" s="70">
        <f t="shared" si="24"/>
        <v>1170</v>
      </c>
      <c r="I16" s="70">
        <f t="shared" si="24"/>
        <v>1080</v>
      </c>
      <c r="J16" s="70">
        <f t="shared" si="24"/>
        <v>990</v>
      </c>
      <c r="K16" s="71">
        <v>20.0</v>
      </c>
      <c r="L16" s="72"/>
      <c r="M16" s="73" t="str">
        <f t="shared" si="7"/>
        <v>-</v>
      </c>
      <c r="N16" s="74">
        <f t="shared" si="8"/>
        <v>0</v>
      </c>
      <c r="O16" s="73"/>
      <c r="P16" s="73">
        <f t="shared" si="9"/>
        <v>0</v>
      </c>
      <c r="Q16" s="73">
        <f t="shared" si="10"/>
        <v>0</v>
      </c>
      <c r="R16" s="75">
        <f t="shared" si="11"/>
        <v>0</v>
      </c>
      <c r="S16" s="76">
        <f t="shared" si="12"/>
        <v>0</v>
      </c>
      <c r="T16" s="77">
        <f t="shared" si="13"/>
        <v>0</v>
      </c>
      <c r="U16" s="78">
        <v>194.0</v>
      </c>
      <c r="V16" s="79">
        <f t="shared" si="14"/>
        <v>0.1083798883</v>
      </c>
      <c r="W16" s="80">
        <v>0.45</v>
      </c>
      <c r="X16" s="81">
        <f>33*24*31/12/1000000</f>
        <v>0.002046</v>
      </c>
      <c r="Y16" s="82" t="s">
        <v>159</v>
      </c>
      <c r="Z16" s="83">
        <v>44187.0</v>
      </c>
      <c r="AA16" s="123" t="s">
        <v>66</v>
      </c>
      <c r="AB16" s="85">
        <v>0.1</v>
      </c>
      <c r="AC16" s="86" t="s">
        <v>160</v>
      </c>
      <c r="AD16" s="87" t="s">
        <v>161</v>
      </c>
      <c r="AE16" s="65" t="s">
        <v>56</v>
      </c>
      <c r="AF16" s="67" t="s">
        <v>162</v>
      </c>
      <c r="AG16" s="67" t="s">
        <v>163</v>
      </c>
      <c r="AH16" s="67" t="s">
        <v>164</v>
      </c>
      <c r="AI16" s="67" t="s">
        <v>165</v>
      </c>
      <c r="AJ16" s="90" t="s">
        <v>166</v>
      </c>
      <c r="AK16" s="67" t="s">
        <v>167</v>
      </c>
      <c r="AL16" s="67" t="s">
        <v>168</v>
      </c>
    </row>
    <row r="17" ht="65.25" customHeight="1">
      <c r="A17" s="120" t="s">
        <v>125</v>
      </c>
      <c r="B17" s="92" t="s">
        <v>169</v>
      </c>
      <c r="C17" s="93" t="s">
        <v>170</v>
      </c>
      <c r="D17" s="124"/>
      <c r="E17" s="125">
        <v>2990.0</v>
      </c>
      <c r="F17" s="96">
        <f t="shared" ref="F17:I17" si="25">($E17+10)*F$5</f>
        <v>2250</v>
      </c>
      <c r="G17" s="96">
        <f t="shared" si="25"/>
        <v>2100</v>
      </c>
      <c r="H17" s="96">
        <f t="shared" si="25"/>
        <v>1950</v>
      </c>
      <c r="I17" s="96">
        <f t="shared" si="25"/>
        <v>1800</v>
      </c>
      <c r="J17" s="126">
        <f t="shared" ref="J17:J18" si="27">I17</f>
        <v>1800</v>
      </c>
      <c r="K17" s="97">
        <v>10.0</v>
      </c>
      <c r="L17" s="72"/>
      <c r="M17" s="98" t="str">
        <f t="shared" si="7"/>
        <v>-</v>
      </c>
      <c r="N17" s="74">
        <f t="shared" si="8"/>
        <v>0</v>
      </c>
      <c r="O17" s="98"/>
      <c r="P17" s="98">
        <f t="shared" si="9"/>
        <v>0</v>
      </c>
      <c r="Q17" s="98">
        <f t="shared" si="10"/>
        <v>0</v>
      </c>
      <c r="R17" s="99">
        <f t="shared" si="11"/>
        <v>0</v>
      </c>
      <c r="S17" s="100">
        <f t="shared" si="12"/>
        <v>0</v>
      </c>
      <c r="T17" s="101">
        <f t="shared" si="13"/>
        <v>0</v>
      </c>
      <c r="U17" s="102">
        <v>360.0</v>
      </c>
      <c r="V17" s="103">
        <f t="shared" si="14"/>
        <v>0.1204013378</v>
      </c>
      <c r="W17" s="104">
        <v>0.9</v>
      </c>
      <c r="X17" s="105">
        <f t="shared" ref="X17:X19" si="28">24*36*38/1000000/10</f>
        <v>0.0032832</v>
      </c>
      <c r="Y17" s="106" t="s">
        <v>171</v>
      </c>
      <c r="Z17" s="107">
        <v>44182.0</v>
      </c>
      <c r="AA17" s="127" t="s">
        <v>172</v>
      </c>
      <c r="AB17" s="109">
        <v>0.2</v>
      </c>
      <c r="AC17" s="110" t="s">
        <v>173</v>
      </c>
      <c r="AD17" s="111" t="s">
        <v>174</v>
      </c>
      <c r="AE17" s="112" t="s">
        <v>175</v>
      </c>
      <c r="AF17" s="93" t="s">
        <v>176</v>
      </c>
      <c r="AG17" s="93" t="s">
        <v>177</v>
      </c>
      <c r="AH17" s="93" t="s">
        <v>178</v>
      </c>
      <c r="AI17" s="93" t="s">
        <v>179</v>
      </c>
      <c r="AJ17" s="114" t="s">
        <v>180</v>
      </c>
      <c r="AK17" s="93" t="s">
        <v>181</v>
      </c>
      <c r="AL17" s="93" t="s">
        <v>182</v>
      </c>
    </row>
    <row r="18" ht="65.25" customHeight="1">
      <c r="A18" s="120" t="s">
        <v>125</v>
      </c>
      <c r="B18" s="66" t="s">
        <v>183</v>
      </c>
      <c r="C18" s="67" t="s">
        <v>184</v>
      </c>
      <c r="D18" s="121"/>
      <c r="E18" s="122">
        <v>2990.0</v>
      </c>
      <c r="F18" s="70">
        <f t="shared" ref="F18:I18" si="26">($E18+10)*F$5</f>
        <v>2250</v>
      </c>
      <c r="G18" s="70">
        <f t="shared" si="26"/>
        <v>2100</v>
      </c>
      <c r="H18" s="70">
        <f t="shared" si="26"/>
        <v>1950</v>
      </c>
      <c r="I18" s="70">
        <f t="shared" si="26"/>
        <v>1800</v>
      </c>
      <c r="J18" s="126">
        <f t="shared" si="27"/>
        <v>1800</v>
      </c>
      <c r="K18" s="71">
        <v>10.0</v>
      </c>
      <c r="L18" s="72"/>
      <c r="M18" s="73" t="str">
        <f t="shared" si="7"/>
        <v>-</v>
      </c>
      <c r="N18" s="74">
        <f t="shared" si="8"/>
        <v>0</v>
      </c>
      <c r="O18" s="73"/>
      <c r="P18" s="73">
        <f t="shared" si="9"/>
        <v>0</v>
      </c>
      <c r="Q18" s="73">
        <f t="shared" si="10"/>
        <v>0</v>
      </c>
      <c r="R18" s="75">
        <f t="shared" si="11"/>
        <v>0</v>
      </c>
      <c r="S18" s="76">
        <f t="shared" si="12"/>
        <v>0</v>
      </c>
      <c r="T18" s="77">
        <f t="shared" si="13"/>
        <v>0</v>
      </c>
      <c r="U18" s="78">
        <v>360.0</v>
      </c>
      <c r="V18" s="79">
        <f t="shared" si="14"/>
        <v>0.1204013378</v>
      </c>
      <c r="W18" s="80">
        <v>0.9</v>
      </c>
      <c r="X18" s="81">
        <f t="shared" si="28"/>
        <v>0.0032832</v>
      </c>
      <c r="Y18" s="82" t="s">
        <v>171</v>
      </c>
      <c r="Z18" s="83">
        <v>45580.0</v>
      </c>
      <c r="AA18" s="123" t="s">
        <v>172</v>
      </c>
      <c r="AB18" s="85">
        <v>0.2</v>
      </c>
      <c r="AC18" s="86">
        <v>4.603312563247E12</v>
      </c>
      <c r="AD18" s="87" t="s">
        <v>185</v>
      </c>
      <c r="AE18" s="65" t="s">
        <v>175</v>
      </c>
      <c r="AF18" s="67" t="s">
        <v>176</v>
      </c>
      <c r="AG18" s="67" t="s">
        <v>186</v>
      </c>
      <c r="AH18" s="67" t="s">
        <v>187</v>
      </c>
      <c r="AI18" s="67" t="s">
        <v>187</v>
      </c>
      <c r="AJ18" s="90" t="s">
        <v>180</v>
      </c>
      <c r="AK18" s="67" t="s">
        <v>181</v>
      </c>
      <c r="AL18" s="67" t="s">
        <v>182</v>
      </c>
    </row>
    <row r="19" ht="64.5" customHeight="1">
      <c r="A19" s="91"/>
      <c r="B19" s="92" t="s">
        <v>188</v>
      </c>
      <c r="C19" s="93" t="s">
        <v>189</v>
      </c>
      <c r="D19" s="128"/>
      <c r="E19" s="125">
        <v>4990.0</v>
      </c>
      <c r="F19" s="96">
        <f t="shared" ref="F19:J19" si="29">($E19+10)*F$5</f>
        <v>3750</v>
      </c>
      <c r="G19" s="96">
        <f t="shared" si="29"/>
        <v>3500</v>
      </c>
      <c r="H19" s="96">
        <f t="shared" si="29"/>
        <v>3250</v>
      </c>
      <c r="I19" s="96">
        <f t="shared" si="29"/>
        <v>3000</v>
      </c>
      <c r="J19" s="96">
        <f t="shared" si="29"/>
        <v>2750</v>
      </c>
      <c r="K19" s="97">
        <v>10.0</v>
      </c>
      <c r="L19" s="72"/>
      <c r="M19" s="98" t="str">
        <f t="shared" si="7"/>
        <v>-</v>
      </c>
      <c r="N19" s="74">
        <f t="shared" si="8"/>
        <v>0</v>
      </c>
      <c r="O19" s="98"/>
      <c r="P19" s="98">
        <f t="shared" si="9"/>
        <v>0</v>
      </c>
      <c r="Q19" s="98">
        <f t="shared" si="10"/>
        <v>0</v>
      </c>
      <c r="R19" s="99">
        <f t="shared" si="11"/>
        <v>0</v>
      </c>
      <c r="S19" s="100">
        <f t="shared" si="12"/>
        <v>0</v>
      </c>
      <c r="T19" s="101">
        <f t="shared" si="13"/>
        <v>0</v>
      </c>
      <c r="U19" s="125">
        <v>360.0</v>
      </c>
      <c r="V19" s="129">
        <f t="shared" si="14"/>
        <v>0.07214428858</v>
      </c>
      <c r="W19" s="104">
        <v>0.9</v>
      </c>
      <c r="X19" s="105">
        <f t="shared" si="28"/>
        <v>0.0032832</v>
      </c>
      <c r="Y19" s="106" t="s">
        <v>171</v>
      </c>
      <c r="Z19" s="107">
        <v>44910.0</v>
      </c>
      <c r="AA19" s="127" t="s">
        <v>172</v>
      </c>
      <c r="AB19" s="109">
        <v>0.2</v>
      </c>
      <c r="AC19" s="110">
        <v>4.603312244023E12</v>
      </c>
      <c r="AD19" s="111" t="s">
        <v>190</v>
      </c>
      <c r="AE19" s="112" t="s">
        <v>175</v>
      </c>
      <c r="AF19" s="93" t="s">
        <v>191</v>
      </c>
      <c r="AG19" s="93" t="s">
        <v>192</v>
      </c>
      <c r="AH19" s="93"/>
      <c r="AI19" s="93"/>
      <c r="AJ19" s="114" t="s">
        <v>180</v>
      </c>
      <c r="AK19" s="93" t="s">
        <v>181</v>
      </c>
      <c r="AL19" s="93"/>
    </row>
    <row r="20" ht="48.0" customHeight="1">
      <c r="A20" s="115"/>
      <c r="B20" s="66" t="s">
        <v>193</v>
      </c>
      <c r="C20" s="67" t="s">
        <v>194</v>
      </c>
      <c r="D20" s="130"/>
      <c r="E20" s="122">
        <v>490.0</v>
      </c>
      <c r="F20" s="70">
        <f t="shared" ref="F20:J20" si="30">($E20+10)*F$5</f>
        <v>375</v>
      </c>
      <c r="G20" s="70">
        <f t="shared" si="30"/>
        <v>350</v>
      </c>
      <c r="H20" s="70">
        <f t="shared" si="30"/>
        <v>325</v>
      </c>
      <c r="I20" s="70">
        <f t="shared" si="30"/>
        <v>300</v>
      </c>
      <c r="J20" s="70">
        <f t="shared" si="30"/>
        <v>275</v>
      </c>
      <c r="K20" s="71">
        <v>40.0</v>
      </c>
      <c r="L20" s="72"/>
      <c r="M20" s="73" t="str">
        <f t="shared" si="7"/>
        <v>-</v>
      </c>
      <c r="N20" s="74">
        <f t="shared" si="8"/>
        <v>0</v>
      </c>
      <c r="O20" s="73"/>
      <c r="P20" s="73">
        <f t="shared" si="9"/>
        <v>0</v>
      </c>
      <c r="Q20" s="73">
        <f t="shared" si="10"/>
        <v>0</v>
      </c>
      <c r="R20" s="75">
        <f t="shared" si="11"/>
        <v>0</v>
      </c>
      <c r="S20" s="76">
        <f t="shared" si="12"/>
        <v>0</v>
      </c>
      <c r="T20" s="77">
        <f t="shared" si="13"/>
        <v>0</v>
      </c>
      <c r="U20" s="122">
        <v>360.0</v>
      </c>
      <c r="V20" s="131">
        <f t="shared" si="14"/>
        <v>0.7346938776</v>
      </c>
      <c r="W20" s="80">
        <v>0.1</v>
      </c>
      <c r="X20" s="81">
        <f>10*7*3/1000000/10</f>
        <v>0.000021</v>
      </c>
      <c r="Y20" s="82" t="s">
        <v>195</v>
      </c>
      <c r="Z20" s="83">
        <v>45198.0</v>
      </c>
      <c r="AA20" s="123" t="s">
        <v>172</v>
      </c>
      <c r="AB20" s="85">
        <v>0.2</v>
      </c>
      <c r="AC20" s="86">
        <v>4.603312244504E12</v>
      </c>
      <c r="AD20" s="87" t="s">
        <v>196</v>
      </c>
      <c r="AE20" s="65" t="s">
        <v>175</v>
      </c>
      <c r="AF20" s="67" t="s">
        <v>197</v>
      </c>
      <c r="AG20" s="67" t="s">
        <v>198</v>
      </c>
      <c r="AH20" s="67"/>
      <c r="AI20" s="67"/>
      <c r="AJ20" s="90"/>
      <c r="AK20" s="67"/>
      <c r="AL20" s="67"/>
    </row>
    <row r="21" ht="56.25" customHeight="1">
      <c r="A21" s="91"/>
      <c r="B21" s="92" t="s">
        <v>199</v>
      </c>
      <c r="C21" s="93" t="s">
        <v>200</v>
      </c>
      <c r="D21" s="132"/>
      <c r="E21" s="125">
        <v>1990.0</v>
      </c>
      <c r="F21" s="96">
        <f t="shared" ref="F21:J21" si="31">($E21+10)*F$5</f>
        <v>1500</v>
      </c>
      <c r="G21" s="96">
        <f t="shared" si="31"/>
        <v>1400</v>
      </c>
      <c r="H21" s="96">
        <f t="shared" si="31"/>
        <v>1300</v>
      </c>
      <c r="I21" s="96">
        <f t="shared" si="31"/>
        <v>1200</v>
      </c>
      <c r="J21" s="96">
        <f t="shared" si="31"/>
        <v>1100</v>
      </c>
      <c r="K21" s="97">
        <v>12.0</v>
      </c>
      <c r="L21" s="72"/>
      <c r="M21" s="98" t="str">
        <f t="shared" si="7"/>
        <v>-</v>
      </c>
      <c r="N21" s="74">
        <f t="shared" si="8"/>
        <v>0</v>
      </c>
      <c r="O21" s="133"/>
      <c r="P21" s="98">
        <f t="shared" si="9"/>
        <v>0</v>
      </c>
      <c r="Q21" s="98">
        <f t="shared" si="10"/>
        <v>0</v>
      </c>
      <c r="R21" s="99">
        <f t="shared" si="11"/>
        <v>0</v>
      </c>
      <c r="S21" s="100">
        <f t="shared" si="12"/>
        <v>0</v>
      </c>
      <c r="T21" s="101">
        <f t="shared" si="13"/>
        <v>0</v>
      </c>
      <c r="U21" s="125"/>
      <c r="V21" s="129"/>
      <c r="W21" s="104">
        <v>0.75</v>
      </c>
      <c r="X21" s="105">
        <f>23*23*5/1000000</f>
        <v>0.002645</v>
      </c>
      <c r="Y21" s="106" t="s">
        <v>65</v>
      </c>
      <c r="Z21" s="107">
        <v>44831.0</v>
      </c>
      <c r="AA21" s="127" t="s">
        <v>201</v>
      </c>
      <c r="AB21" s="109">
        <v>0.1</v>
      </c>
      <c r="AC21" s="110">
        <v>4.603312055858E12</v>
      </c>
      <c r="AD21" s="111" t="s">
        <v>202</v>
      </c>
      <c r="AE21" s="112" t="s">
        <v>56</v>
      </c>
      <c r="AF21" s="93" t="s">
        <v>203</v>
      </c>
      <c r="AG21" s="93" t="s">
        <v>204</v>
      </c>
      <c r="AH21" s="93"/>
      <c r="AI21" s="93"/>
      <c r="AJ21" s="114"/>
      <c r="AK21" s="114" t="s">
        <v>205</v>
      </c>
      <c r="AL21" s="114" t="s">
        <v>206</v>
      </c>
    </row>
    <row r="22" ht="64.5" customHeight="1">
      <c r="A22" s="115"/>
      <c r="B22" s="66" t="s">
        <v>207</v>
      </c>
      <c r="C22" s="67" t="s">
        <v>208</v>
      </c>
      <c r="D22" s="121"/>
      <c r="E22" s="122">
        <v>1490.0</v>
      </c>
      <c r="F22" s="70">
        <f t="shared" ref="F22:J22" si="32">($E22+10)*F$5</f>
        <v>1125</v>
      </c>
      <c r="G22" s="70">
        <f t="shared" si="32"/>
        <v>1050</v>
      </c>
      <c r="H22" s="70">
        <f t="shared" si="32"/>
        <v>975</v>
      </c>
      <c r="I22" s="70">
        <f t="shared" si="32"/>
        <v>900</v>
      </c>
      <c r="J22" s="70">
        <f t="shared" si="32"/>
        <v>825</v>
      </c>
      <c r="K22" s="71">
        <v>10.0</v>
      </c>
      <c r="L22" s="72"/>
      <c r="M22" s="73" t="str">
        <f t="shared" si="7"/>
        <v>-</v>
      </c>
      <c r="N22" s="74">
        <f t="shared" si="8"/>
        <v>0</v>
      </c>
      <c r="O22" s="73"/>
      <c r="P22" s="73">
        <f t="shared" si="9"/>
        <v>0</v>
      </c>
      <c r="Q22" s="73">
        <f t="shared" si="10"/>
        <v>0</v>
      </c>
      <c r="R22" s="75">
        <f t="shared" si="11"/>
        <v>0</v>
      </c>
      <c r="S22" s="76">
        <f t="shared" si="12"/>
        <v>0</v>
      </c>
      <c r="T22" s="77">
        <f t="shared" si="13"/>
        <v>0</v>
      </c>
      <c r="U22" s="78"/>
      <c r="V22" s="79"/>
      <c r="W22" s="80">
        <v>0.45</v>
      </c>
      <c r="X22" s="81">
        <f>32*25*25/10/1000000</f>
        <v>0.002</v>
      </c>
      <c r="Y22" s="82" t="s">
        <v>53</v>
      </c>
      <c r="Z22" s="83">
        <v>44550.0</v>
      </c>
      <c r="AA22" s="123" t="s">
        <v>172</v>
      </c>
      <c r="AB22" s="85">
        <v>0.2</v>
      </c>
      <c r="AC22" s="86">
        <v>4.603312055896E12</v>
      </c>
      <c r="AD22" s="87" t="s">
        <v>209</v>
      </c>
      <c r="AE22" s="65" t="s">
        <v>175</v>
      </c>
      <c r="AF22" s="67" t="s">
        <v>210</v>
      </c>
      <c r="AG22" s="67" t="s">
        <v>211</v>
      </c>
      <c r="AH22" s="67"/>
      <c r="AI22" s="67"/>
      <c r="AJ22" s="90" t="s">
        <v>212</v>
      </c>
      <c r="AK22" s="67" t="s">
        <v>213</v>
      </c>
      <c r="AL22" s="67" t="s">
        <v>214</v>
      </c>
    </row>
    <row r="23" ht="49.5" customHeight="1">
      <c r="A23" s="91"/>
      <c r="B23" s="92" t="s">
        <v>215</v>
      </c>
      <c r="C23" s="93" t="s">
        <v>216</v>
      </c>
      <c r="D23" s="128"/>
      <c r="E23" s="125">
        <v>990.0</v>
      </c>
      <c r="F23" s="96">
        <f t="shared" ref="F23:J23" si="33">($E23+10)*F$5</f>
        <v>750</v>
      </c>
      <c r="G23" s="96">
        <f t="shared" si="33"/>
        <v>700</v>
      </c>
      <c r="H23" s="96">
        <f t="shared" si="33"/>
        <v>650</v>
      </c>
      <c r="I23" s="96">
        <f t="shared" si="33"/>
        <v>600</v>
      </c>
      <c r="J23" s="96">
        <f t="shared" si="33"/>
        <v>550</v>
      </c>
      <c r="K23" s="97">
        <v>40.0</v>
      </c>
      <c r="L23" s="72"/>
      <c r="M23" s="98" t="str">
        <f t="shared" si="7"/>
        <v>-</v>
      </c>
      <c r="N23" s="74">
        <f t="shared" si="8"/>
        <v>0</v>
      </c>
      <c r="O23" s="133"/>
      <c r="P23" s="98">
        <f t="shared" si="9"/>
        <v>0</v>
      </c>
      <c r="Q23" s="98">
        <f t="shared" si="10"/>
        <v>0</v>
      </c>
      <c r="R23" s="99">
        <f t="shared" si="11"/>
        <v>0</v>
      </c>
      <c r="S23" s="100">
        <f t="shared" si="12"/>
        <v>0</v>
      </c>
      <c r="T23" s="101">
        <f t="shared" si="13"/>
        <v>0</v>
      </c>
      <c r="U23" s="102"/>
      <c r="V23" s="103"/>
      <c r="W23" s="104">
        <v>0.3</v>
      </c>
      <c r="X23" s="105">
        <f>8*13*4/10/1000000</f>
        <v>0.0000416</v>
      </c>
      <c r="Y23" s="106" t="s">
        <v>217</v>
      </c>
      <c r="Z23" s="107">
        <v>44676.0</v>
      </c>
      <c r="AA23" s="127" t="s">
        <v>201</v>
      </c>
      <c r="AB23" s="109">
        <v>0.1</v>
      </c>
      <c r="AC23" s="110">
        <v>4.603312244122E12</v>
      </c>
      <c r="AD23" s="111" t="s">
        <v>218</v>
      </c>
      <c r="AE23" s="112" t="s">
        <v>56</v>
      </c>
      <c r="AF23" s="93" t="s">
        <v>219</v>
      </c>
      <c r="AG23" s="93" t="s">
        <v>220</v>
      </c>
      <c r="AH23" s="93"/>
      <c r="AI23" s="93"/>
      <c r="AJ23" s="114" t="s">
        <v>166</v>
      </c>
      <c r="AK23" s="93" t="s">
        <v>167</v>
      </c>
      <c r="AL23" s="93"/>
    </row>
    <row r="24" ht="54.75" customHeight="1">
      <c r="A24" s="115"/>
      <c r="B24" s="66" t="s">
        <v>221</v>
      </c>
      <c r="C24" s="67" t="s">
        <v>222</v>
      </c>
      <c r="D24" s="130"/>
      <c r="E24" s="122">
        <v>990.0</v>
      </c>
      <c r="F24" s="70">
        <f t="shared" ref="F24:J24" si="34">($E24+10)*F$5</f>
        <v>750</v>
      </c>
      <c r="G24" s="70">
        <f t="shared" si="34"/>
        <v>700</v>
      </c>
      <c r="H24" s="70">
        <f t="shared" si="34"/>
        <v>650</v>
      </c>
      <c r="I24" s="70">
        <f t="shared" si="34"/>
        <v>600</v>
      </c>
      <c r="J24" s="70">
        <f t="shared" si="34"/>
        <v>550</v>
      </c>
      <c r="K24" s="71">
        <v>25.0</v>
      </c>
      <c r="L24" s="72"/>
      <c r="M24" s="73" t="str">
        <f t="shared" si="7"/>
        <v>-</v>
      </c>
      <c r="N24" s="74">
        <f t="shared" si="8"/>
        <v>0</v>
      </c>
      <c r="O24" s="134"/>
      <c r="P24" s="73">
        <f t="shared" si="9"/>
        <v>0</v>
      </c>
      <c r="Q24" s="73">
        <f t="shared" si="10"/>
        <v>0</v>
      </c>
      <c r="R24" s="75">
        <f t="shared" si="11"/>
        <v>0</v>
      </c>
      <c r="S24" s="76">
        <f t="shared" si="12"/>
        <v>0</v>
      </c>
      <c r="T24" s="77">
        <f t="shared" si="13"/>
        <v>0</v>
      </c>
      <c r="U24" s="78"/>
      <c r="V24" s="79"/>
      <c r="W24" s="80">
        <v>0.33</v>
      </c>
      <c r="X24" s="81">
        <f>17*11*5/1000000</f>
        <v>0.000935</v>
      </c>
      <c r="Y24" s="82" t="s">
        <v>223</v>
      </c>
      <c r="Z24" s="83">
        <v>44831.0</v>
      </c>
      <c r="AA24" s="123" t="s">
        <v>172</v>
      </c>
      <c r="AB24" s="85">
        <v>0.2</v>
      </c>
      <c r="AC24" s="86">
        <v>4.603312244139E12</v>
      </c>
      <c r="AD24" s="87" t="s">
        <v>224</v>
      </c>
      <c r="AE24" s="65" t="s">
        <v>175</v>
      </c>
      <c r="AF24" s="67" t="s">
        <v>225</v>
      </c>
      <c r="AG24" s="67" t="s">
        <v>226</v>
      </c>
      <c r="AH24" s="67"/>
      <c r="AI24" s="67"/>
      <c r="AJ24" s="90"/>
      <c r="AK24" s="135" t="s">
        <v>227</v>
      </c>
      <c r="AL24" s="136" t="s">
        <v>13</v>
      </c>
    </row>
    <row r="25" ht="59.25" customHeight="1">
      <c r="A25" s="91"/>
      <c r="B25" s="92" t="s">
        <v>228</v>
      </c>
      <c r="C25" s="93" t="s">
        <v>229</v>
      </c>
      <c r="D25" s="137"/>
      <c r="E25" s="125">
        <v>1490.0</v>
      </c>
      <c r="F25" s="96">
        <f t="shared" ref="F25:J25" si="35">($E25+10)*F$5</f>
        <v>1125</v>
      </c>
      <c r="G25" s="96">
        <f t="shared" si="35"/>
        <v>1050</v>
      </c>
      <c r="H25" s="96">
        <f t="shared" si="35"/>
        <v>975</v>
      </c>
      <c r="I25" s="96">
        <f t="shared" si="35"/>
        <v>900</v>
      </c>
      <c r="J25" s="96">
        <f t="shared" si="35"/>
        <v>825</v>
      </c>
      <c r="K25" s="97">
        <v>20.0</v>
      </c>
      <c r="L25" s="72"/>
      <c r="M25" s="98" t="str">
        <f t="shared" si="7"/>
        <v>-</v>
      </c>
      <c r="N25" s="74">
        <f t="shared" si="8"/>
        <v>0</v>
      </c>
      <c r="O25" s="133"/>
      <c r="P25" s="98">
        <f t="shared" si="9"/>
        <v>0</v>
      </c>
      <c r="Q25" s="98">
        <f t="shared" si="10"/>
        <v>0</v>
      </c>
      <c r="R25" s="99">
        <f t="shared" si="11"/>
        <v>0</v>
      </c>
      <c r="S25" s="100">
        <f t="shared" si="12"/>
        <v>0</v>
      </c>
      <c r="T25" s="101">
        <f t="shared" si="13"/>
        <v>0</v>
      </c>
      <c r="U25" s="125"/>
      <c r="V25" s="129"/>
      <c r="W25" s="104">
        <v>0.65</v>
      </c>
      <c r="X25" s="105">
        <f t="shared" ref="X25:X28" si="37">13*10*7/1000000</f>
        <v>0.00091</v>
      </c>
      <c r="Y25" s="106" t="s">
        <v>230</v>
      </c>
      <c r="Z25" s="107">
        <v>44831.0</v>
      </c>
      <c r="AA25" s="127" t="s">
        <v>172</v>
      </c>
      <c r="AB25" s="109">
        <v>0.2</v>
      </c>
      <c r="AC25" s="110">
        <v>4.603312244269E12</v>
      </c>
      <c r="AD25" s="111" t="s">
        <v>231</v>
      </c>
      <c r="AE25" s="112" t="s">
        <v>175</v>
      </c>
      <c r="AF25" s="93" t="s">
        <v>232</v>
      </c>
      <c r="AG25" s="93" t="s">
        <v>233</v>
      </c>
      <c r="AH25" s="93"/>
      <c r="AI25" s="93"/>
      <c r="AJ25" s="114"/>
      <c r="AK25" s="138" t="s">
        <v>234</v>
      </c>
      <c r="AL25" s="139" t="s">
        <v>235</v>
      </c>
    </row>
    <row r="26" ht="59.25" customHeight="1">
      <c r="A26" s="115"/>
      <c r="B26" s="66" t="s">
        <v>236</v>
      </c>
      <c r="C26" s="67" t="s">
        <v>237</v>
      </c>
      <c r="D26" s="130"/>
      <c r="E26" s="122">
        <v>1490.0</v>
      </c>
      <c r="F26" s="70">
        <f t="shared" ref="F26:J26" si="36">($E26+10)*F$5</f>
        <v>1125</v>
      </c>
      <c r="G26" s="70">
        <f t="shared" si="36"/>
        <v>1050</v>
      </c>
      <c r="H26" s="70">
        <f t="shared" si="36"/>
        <v>975</v>
      </c>
      <c r="I26" s="70">
        <f t="shared" si="36"/>
        <v>900</v>
      </c>
      <c r="J26" s="70">
        <f t="shared" si="36"/>
        <v>825</v>
      </c>
      <c r="K26" s="71">
        <v>20.0</v>
      </c>
      <c r="L26" s="72"/>
      <c r="M26" s="73" t="str">
        <f t="shared" si="7"/>
        <v>-</v>
      </c>
      <c r="N26" s="74">
        <f t="shared" si="8"/>
        <v>0</v>
      </c>
      <c r="O26" s="73"/>
      <c r="P26" s="73">
        <f t="shared" si="9"/>
        <v>0</v>
      </c>
      <c r="Q26" s="73">
        <f t="shared" si="10"/>
        <v>0</v>
      </c>
      <c r="R26" s="75">
        <f t="shared" si="11"/>
        <v>0</v>
      </c>
      <c r="S26" s="76">
        <f t="shared" si="12"/>
        <v>0</v>
      </c>
      <c r="T26" s="77">
        <f t="shared" si="13"/>
        <v>0</v>
      </c>
      <c r="U26" s="122"/>
      <c r="V26" s="131"/>
      <c r="W26" s="80">
        <v>0.65</v>
      </c>
      <c r="X26" s="81">
        <f t="shared" si="37"/>
        <v>0.00091</v>
      </c>
      <c r="Y26" s="82" t="s">
        <v>230</v>
      </c>
      <c r="Z26" s="83">
        <v>45015.0</v>
      </c>
      <c r="AA26" s="123" t="s">
        <v>172</v>
      </c>
      <c r="AB26" s="85">
        <v>0.2</v>
      </c>
      <c r="AC26" s="86">
        <v>4.603312244368E12</v>
      </c>
      <c r="AD26" s="87" t="s">
        <v>238</v>
      </c>
      <c r="AE26" s="65" t="s">
        <v>175</v>
      </c>
      <c r="AF26" s="67" t="s">
        <v>232</v>
      </c>
      <c r="AG26" s="67" t="s">
        <v>239</v>
      </c>
      <c r="AH26" s="67"/>
      <c r="AI26" s="67"/>
      <c r="AJ26" s="90"/>
      <c r="AK26" s="138" t="s">
        <v>234</v>
      </c>
      <c r="AL26" s="139" t="s">
        <v>235</v>
      </c>
    </row>
    <row r="27" ht="59.25" customHeight="1">
      <c r="A27" s="91"/>
      <c r="B27" s="92" t="s">
        <v>240</v>
      </c>
      <c r="C27" s="93" t="s">
        <v>241</v>
      </c>
      <c r="D27" s="128"/>
      <c r="E27" s="125">
        <v>1490.0</v>
      </c>
      <c r="F27" s="96">
        <f t="shared" ref="F27:J27" si="38">($E27+10)*F$5</f>
        <v>1125</v>
      </c>
      <c r="G27" s="96">
        <f t="shared" si="38"/>
        <v>1050</v>
      </c>
      <c r="H27" s="96">
        <f t="shared" si="38"/>
        <v>975</v>
      </c>
      <c r="I27" s="96">
        <f t="shared" si="38"/>
        <v>900</v>
      </c>
      <c r="J27" s="96">
        <f t="shared" si="38"/>
        <v>825</v>
      </c>
      <c r="K27" s="97">
        <v>20.0</v>
      </c>
      <c r="L27" s="72"/>
      <c r="M27" s="98" t="str">
        <f t="shared" si="7"/>
        <v>-</v>
      </c>
      <c r="N27" s="74">
        <f t="shared" si="8"/>
        <v>0</v>
      </c>
      <c r="O27" s="98"/>
      <c r="P27" s="98">
        <f t="shared" si="9"/>
        <v>0</v>
      </c>
      <c r="Q27" s="98">
        <f t="shared" si="10"/>
        <v>0</v>
      </c>
      <c r="R27" s="99">
        <f t="shared" si="11"/>
        <v>0</v>
      </c>
      <c r="S27" s="100">
        <f t="shared" si="12"/>
        <v>0</v>
      </c>
      <c r="T27" s="101">
        <f t="shared" si="13"/>
        <v>0</v>
      </c>
      <c r="U27" s="125"/>
      <c r="V27" s="129"/>
      <c r="W27" s="104">
        <v>0.65</v>
      </c>
      <c r="X27" s="105">
        <f t="shared" si="37"/>
        <v>0.00091</v>
      </c>
      <c r="Y27" s="106" t="s">
        <v>230</v>
      </c>
      <c r="Z27" s="107">
        <v>45047.0</v>
      </c>
      <c r="AA27" s="127" t="s">
        <v>172</v>
      </c>
      <c r="AB27" s="109">
        <v>0.2</v>
      </c>
      <c r="AC27" s="110">
        <v>4.603312244375E12</v>
      </c>
      <c r="AD27" s="111" t="s">
        <v>242</v>
      </c>
      <c r="AE27" s="112" t="s">
        <v>175</v>
      </c>
      <c r="AF27" s="93" t="s">
        <v>232</v>
      </c>
      <c r="AG27" s="93" t="s">
        <v>239</v>
      </c>
      <c r="AH27" s="93"/>
      <c r="AI27" s="93"/>
      <c r="AJ27" s="114"/>
      <c r="AK27" s="138" t="s">
        <v>234</v>
      </c>
      <c r="AL27" s="139" t="s">
        <v>235</v>
      </c>
    </row>
    <row r="28" ht="59.25" customHeight="1">
      <c r="A28" s="115"/>
      <c r="B28" s="66" t="s">
        <v>243</v>
      </c>
      <c r="C28" s="67" t="s">
        <v>244</v>
      </c>
      <c r="D28" s="130"/>
      <c r="E28" s="122">
        <v>1490.0</v>
      </c>
      <c r="F28" s="70">
        <f t="shared" ref="F28:J28" si="39">($E28+10)*F$5</f>
        <v>1125</v>
      </c>
      <c r="G28" s="70">
        <f t="shared" si="39"/>
        <v>1050</v>
      </c>
      <c r="H28" s="70">
        <f t="shared" si="39"/>
        <v>975</v>
      </c>
      <c r="I28" s="70">
        <f t="shared" si="39"/>
        <v>900</v>
      </c>
      <c r="J28" s="70">
        <f t="shared" si="39"/>
        <v>825</v>
      </c>
      <c r="K28" s="71">
        <v>20.0</v>
      </c>
      <c r="L28" s="72"/>
      <c r="M28" s="73" t="str">
        <f t="shared" si="7"/>
        <v>-</v>
      </c>
      <c r="N28" s="74">
        <f t="shared" si="8"/>
        <v>0</v>
      </c>
      <c r="O28" s="73"/>
      <c r="P28" s="73">
        <f t="shared" si="9"/>
        <v>0</v>
      </c>
      <c r="Q28" s="73">
        <f t="shared" si="10"/>
        <v>0</v>
      </c>
      <c r="R28" s="75">
        <f t="shared" si="11"/>
        <v>0</v>
      </c>
      <c r="S28" s="76">
        <f t="shared" si="12"/>
        <v>0</v>
      </c>
      <c r="T28" s="77">
        <f t="shared" si="13"/>
        <v>0</v>
      </c>
      <c r="U28" s="122"/>
      <c r="V28" s="131"/>
      <c r="W28" s="80">
        <v>0.65</v>
      </c>
      <c r="X28" s="81">
        <f t="shared" si="37"/>
        <v>0.00091</v>
      </c>
      <c r="Y28" s="82" t="s">
        <v>230</v>
      </c>
      <c r="Z28" s="83">
        <v>45141.0</v>
      </c>
      <c r="AA28" s="123" t="s">
        <v>172</v>
      </c>
      <c r="AB28" s="85">
        <v>0.2</v>
      </c>
      <c r="AC28" s="86">
        <v>4.603312244146E12</v>
      </c>
      <c r="AD28" s="87" t="s">
        <v>245</v>
      </c>
      <c r="AE28" s="65" t="s">
        <v>175</v>
      </c>
      <c r="AF28" s="67" t="s">
        <v>232</v>
      </c>
      <c r="AG28" s="67" t="s">
        <v>239</v>
      </c>
      <c r="AH28" s="67"/>
      <c r="AI28" s="67"/>
      <c r="AJ28" s="90"/>
      <c r="AK28" s="138" t="s">
        <v>234</v>
      </c>
      <c r="AL28" s="139" t="s">
        <v>235</v>
      </c>
    </row>
    <row r="29" ht="64.5" customHeight="1">
      <c r="A29" s="91"/>
      <c r="B29" s="92" t="s">
        <v>246</v>
      </c>
      <c r="C29" s="93" t="s">
        <v>247</v>
      </c>
      <c r="D29" s="128"/>
      <c r="E29" s="125">
        <v>1490.0</v>
      </c>
      <c r="F29" s="96">
        <f t="shared" ref="F29:J29" si="40">($E29+10)*F$5</f>
        <v>1125</v>
      </c>
      <c r="G29" s="96">
        <f t="shared" si="40"/>
        <v>1050</v>
      </c>
      <c r="H29" s="96">
        <f t="shared" si="40"/>
        <v>975</v>
      </c>
      <c r="I29" s="96">
        <f t="shared" si="40"/>
        <v>900</v>
      </c>
      <c r="J29" s="96">
        <f t="shared" si="40"/>
        <v>825</v>
      </c>
      <c r="K29" s="97">
        <v>12.0</v>
      </c>
      <c r="L29" s="72"/>
      <c r="M29" s="98" t="str">
        <f t="shared" si="7"/>
        <v>-</v>
      </c>
      <c r="N29" s="74">
        <f t="shared" si="8"/>
        <v>0</v>
      </c>
      <c r="O29" s="98"/>
      <c r="P29" s="98">
        <f t="shared" si="9"/>
        <v>0</v>
      </c>
      <c r="Q29" s="98">
        <f t="shared" si="10"/>
        <v>0</v>
      </c>
      <c r="R29" s="99">
        <f t="shared" si="11"/>
        <v>0</v>
      </c>
      <c r="S29" s="100">
        <f t="shared" si="12"/>
        <v>0</v>
      </c>
      <c r="T29" s="101">
        <f t="shared" si="13"/>
        <v>0</v>
      </c>
      <c r="U29" s="125"/>
      <c r="V29" s="129"/>
      <c r="W29" s="104">
        <v>0.7</v>
      </c>
      <c r="X29" s="105">
        <f t="shared" ref="X29:X30" si="42">23*23*5/1000000</f>
        <v>0.002645</v>
      </c>
      <c r="Y29" s="106" t="s">
        <v>65</v>
      </c>
      <c r="Z29" s="107">
        <v>44922.0</v>
      </c>
      <c r="AA29" s="127" t="s">
        <v>201</v>
      </c>
      <c r="AB29" s="109">
        <v>0.1</v>
      </c>
      <c r="AC29" s="110">
        <v>4.603312244153E12</v>
      </c>
      <c r="AD29" s="111" t="s">
        <v>248</v>
      </c>
      <c r="AE29" s="112" t="s">
        <v>56</v>
      </c>
      <c r="AF29" s="93" t="s">
        <v>249</v>
      </c>
      <c r="AG29" s="93" t="s">
        <v>250</v>
      </c>
      <c r="AH29" s="93" t="s">
        <v>251</v>
      </c>
      <c r="AI29" s="93" t="s">
        <v>252</v>
      </c>
      <c r="AJ29" s="114" t="s">
        <v>253</v>
      </c>
      <c r="AK29" s="93" t="s">
        <v>254</v>
      </c>
      <c r="AL29" s="93" t="s">
        <v>255</v>
      </c>
    </row>
    <row r="30" ht="64.5" customHeight="1">
      <c r="A30" s="115"/>
      <c r="B30" s="66" t="s">
        <v>256</v>
      </c>
      <c r="C30" s="67" t="s">
        <v>257</v>
      </c>
      <c r="D30" s="130"/>
      <c r="E30" s="140">
        <v>1490.0</v>
      </c>
      <c r="F30" s="70">
        <f t="shared" ref="F30:J30" si="41">($E30+10)*F$5</f>
        <v>1125</v>
      </c>
      <c r="G30" s="70">
        <f t="shared" si="41"/>
        <v>1050</v>
      </c>
      <c r="H30" s="70">
        <f t="shared" si="41"/>
        <v>975</v>
      </c>
      <c r="I30" s="70">
        <f t="shared" si="41"/>
        <v>900</v>
      </c>
      <c r="J30" s="70">
        <f t="shared" si="41"/>
        <v>825</v>
      </c>
      <c r="K30" s="71">
        <v>12.0</v>
      </c>
      <c r="L30" s="72"/>
      <c r="M30" s="73" t="str">
        <f t="shared" si="7"/>
        <v>-</v>
      </c>
      <c r="N30" s="74">
        <f t="shared" si="8"/>
        <v>0</v>
      </c>
      <c r="O30" s="73"/>
      <c r="P30" s="73">
        <f t="shared" si="9"/>
        <v>0</v>
      </c>
      <c r="Q30" s="73">
        <f t="shared" si="10"/>
        <v>0</v>
      </c>
      <c r="R30" s="75">
        <f t="shared" si="11"/>
        <v>0</v>
      </c>
      <c r="S30" s="76">
        <f t="shared" si="12"/>
        <v>0</v>
      </c>
      <c r="T30" s="77">
        <f t="shared" si="13"/>
        <v>0</v>
      </c>
      <c r="U30" s="122"/>
      <c r="V30" s="131"/>
      <c r="W30" s="80">
        <v>0.6</v>
      </c>
      <c r="X30" s="81">
        <f t="shared" si="42"/>
        <v>0.002645</v>
      </c>
      <c r="Y30" s="82" t="s">
        <v>65</v>
      </c>
      <c r="Z30" s="83">
        <v>45047.0</v>
      </c>
      <c r="AA30" s="123" t="s">
        <v>201</v>
      </c>
      <c r="AB30" s="85">
        <v>0.1</v>
      </c>
      <c r="AC30" s="86">
        <v>4.673745495002E12</v>
      </c>
      <c r="AD30" s="87" t="s">
        <v>258</v>
      </c>
      <c r="AE30" s="65" t="s">
        <v>56</v>
      </c>
      <c r="AF30" s="67" t="s">
        <v>259</v>
      </c>
      <c r="AG30" s="67" t="s">
        <v>260</v>
      </c>
      <c r="AH30" s="67"/>
      <c r="AI30" s="67"/>
      <c r="AJ30" s="90" t="s">
        <v>261</v>
      </c>
      <c r="AK30" s="90" t="s">
        <v>262</v>
      </c>
      <c r="AL30" s="67" t="s">
        <v>263</v>
      </c>
    </row>
    <row r="31" ht="73.5" customHeight="1">
      <c r="A31" s="120" t="s">
        <v>125</v>
      </c>
      <c r="B31" s="92" t="s">
        <v>264</v>
      </c>
      <c r="C31" s="93" t="s">
        <v>265</v>
      </c>
      <c r="D31" s="137"/>
      <c r="E31" s="125">
        <v>1790.0</v>
      </c>
      <c r="F31" s="96">
        <f t="shared" ref="F31:J31" si="43">($E31+10)*F$5</f>
        <v>1350</v>
      </c>
      <c r="G31" s="96">
        <f t="shared" si="43"/>
        <v>1260</v>
      </c>
      <c r="H31" s="96">
        <f t="shared" si="43"/>
        <v>1170</v>
      </c>
      <c r="I31" s="96">
        <f t="shared" si="43"/>
        <v>1080</v>
      </c>
      <c r="J31" s="96">
        <f t="shared" si="43"/>
        <v>990</v>
      </c>
      <c r="K31" s="97">
        <v>12.0</v>
      </c>
      <c r="L31" s="72"/>
      <c r="M31" s="98" t="str">
        <f t="shared" si="7"/>
        <v>-</v>
      </c>
      <c r="N31" s="74">
        <f t="shared" si="8"/>
        <v>0</v>
      </c>
      <c r="O31" s="133"/>
      <c r="P31" s="98">
        <f t="shared" si="9"/>
        <v>0</v>
      </c>
      <c r="Q31" s="98">
        <f>L31*E31</f>
        <v>0</v>
      </c>
      <c r="R31" s="99">
        <f t="shared" si="11"/>
        <v>0</v>
      </c>
      <c r="S31" s="100">
        <f t="shared" si="12"/>
        <v>0</v>
      </c>
      <c r="T31" s="101">
        <f t="shared" si="13"/>
        <v>0</v>
      </c>
      <c r="U31" s="125">
        <v>194.0</v>
      </c>
      <c r="V31" s="129">
        <f t="shared" ref="V31:V32" si="45">U31/E31</f>
        <v>0.1083798883</v>
      </c>
      <c r="W31" s="104">
        <v>0.45</v>
      </c>
      <c r="X31" s="105">
        <f>33*24*31/12/1000000</f>
        <v>0.002046</v>
      </c>
      <c r="Y31" s="106" t="s">
        <v>266</v>
      </c>
      <c r="Z31" s="107">
        <v>45275.0</v>
      </c>
      <c r="AA31" s="127" t="s">
        <v>201</v>
      </c>
      <c r="AB31" s="109">
        <v>0.1</v>
      </c>
      <c r="AC31" s="110">
        <v>4.603312244573E12</v>
      </c>
      <c r="AD31" s="111" t="s">
        <v>267</v>
      </c>
      <c r="AE31" s="112" t="s">
        <v>68</v>
      </c>
      <c r="AF31" s="93" t="s">
        <v>268</v>
      </c>
      <c r="AG31" s="93" t="s">
        <v>269</v>
      </c>
      <c r="AH31" s="93" t="s">
        <v>270</v>
      </c>
      <c r="AI31" s="93" t="s">
        <v>271</v>
      </c>
      <c r="AJ31" s="114" t="s">
        <v>272</v>
      </c>
      <c r="AK31" s="93" t="s">
        <v>273</v>
      </c>
      <c r="AL31" s="93" t="s">
        <v>274</v>
      </c>
    </row>
    <row r="32" ht="66.75" customHeight="1">
      <c r="A32" s="120" t="s">
        <v>125</v>
      </c>
      <c r="B32" s="66" t="s">
        <v>275</v>
      </c>
      <c r="C32" s="67" t="s">
        <v>276</v>
      </c>
      <c r="D32" s="141"/>
      <c r="E32" s="122">
        <v>4990.0</v>
      </c>
      <c r="F32" s="70">
        <f t="shared" ref="F32:J32" si="44">($E32+10)*F$5</f>
        <v>3750</v>
      </c>
      <c r="G32" s="70">
        <f t="shared" si="44"/>
        <v>3500</v>
      </c>
      <c r="H32" s="70">
        <f t="shared" si="44"/>
        <v>3250</v>
      </c>
      <c r="I32" s="70">
        <f t="shared" si="44"/>
        <v>3000</v>
      </c>
      <c r="J32" s="70">
        <f t="shared" si="44"/>
        <v>2750</v>
      </c>
      <c r="K32" s="71">
        <v>10.0</v>
      </c>
      <c r="L32" s="72"/>
      <c r="M32" s="73" t="str">
        <f t="shared" si="7"/>
        <v>-</v>
      </c>
      <c r="N32" s="74">
        <f t="shared" si="8"/>
        <v>0</v>
      </c>
      <c r="O32" s="134"/>
      <c r="P32" s="73">
        <f t="shared" si="9"/>
        <v>0</v>
      </c>
      <c r="Q32" s="73">
        <f>L32*(E32+10)</f>
        <v>0</v>
      </c>
      <c r="R32" s="75">
        <f t="shared" si="11"/>
        <v>0</v>
      </c>
      <c r="S32" s="76">
        <f t="shared" si="12"/>
        <v>0</v>
      </c>
      <c r="T32" s="77">
        <f t="shared" si="13"/>
        <v>0</v>
      </c>
      <c r="U32" s="122">
        <v>360.0</v>
      </c>
      <c r="V32" s="131">
        <f t="shared" si="45"/>
        <v>0.07214428858</v>
      </c>
      <c r="W32" s="80">
        <v>0.9</v>
      </c>
      <c r="X32" s="81">
        <f>24*36*38/1000000/10</f>
        <v>0.0032832</v>
      </c>
      <c r="Y32" s="82" t="s">
        <v>171</v>
      </c>
      <c r="Z32" s="83">
        <v>45275.0</v>
      </c>
      <c r="AA32" s="123" t="s">
        <v>201</v>
      </c>
      <c r="AB32" s="85">
        <v>0.1</v>
      </c>
      <c r="AC32" s="86">
        <v>4.603312244009E12</v>
      </c>
      <c r="AD32" s="87" t="s">
        <v>277</v>
      </c>
      <c r="AE32" s="65" t="s">
        <v>68</v>
      </c>
      <c r="AF32" s="67" t="s">
        <v>278</v>
      </c>
      <c r="AG32" s="67" t="s">
        <v>279</v>
      </c>
      <c r="AH32" s="67" t="s">
        <v>280</v>
      </c>
      <c r="AI32" s="67" t="s">
        <v>281</v>
      </c>
      <c r="AJ32" s="90" t="s">
        <v>282</v>
      </c>
      <c r="AK32" s="67" t="s">
        <v>283</v>
      </c>
      <c r="AL32" s="67" t="s">
        <v>284</v>
      </c>
    </row>
    <row r="33" ht="47.25" customHeight="1">
      <c r="A33" s="91"/>
      <c r="B33" s="92" t="s">
        <v>285</v>
      </c>
      <c r="C33" s="93" t="s">
        <v>286</v>
      </c>
      <c r="D33" s="128"/>
      <c r="E33" s="140">
        <v>1490.0</v>
      </c>
      <c r="F33" s="142" t="s">
        <v>287</v>
      </c>
      <c r="K33" s="97">
        <v>32.0</v>
      </c>
      <c r="L33" s="72"/>
      <c r="M33" s="98" t="s">
        <v>13</v>
      </c>
      <c r="N33" s="74" t="s">
        <v>13</v>
      </c>
      <c r="O33" s="98"/>
      <c r="P33" s="98"/>
      <c r="Q33" s="98"/>
      <c r="R33" s="99"/>
      <c r="S33" s="100"/>
      <c r="T33" s="101"/>
      <c r="U33" s="125"/>
      <c r="V33" s="129"/>
      <c r="W33" s="104">
        <v>0.7</v>
      </c>
      <c r="X33" s="105">
        <f>17*11*5/1000000</f>
        <v>0.000935</v>
      </c>
      <c r="Y33" s="106" t="s">
        <v>223</v>
      </c>
      <c r="Z33" s="107">
        <v>44910.0</v>
      </c>
      <c r="AA33" s="127" t="s">
        <v>172</v>
      </c>
      <c r="AB33" s="109">
        <v>0.2</v>
      </c>
      <c r="AC33" s="110">
        <v>4.60331224458E12</v>
      </c>
      <c r="AD33" s="111" t="s">
        <v>288</v>
      </c>
      <c r="AE33" s="112" t="s">
        <v>175</v>
      </c>
      <c r="AF33" s="93" t="s">
        <v>289</v>
      </c>
      <c r="AG33" s="93" t="s">
        <v>290</v>
      </c>
      <c r="AH33" s="93"/>
      <c r="AI33" s="93"/>
      <c r="AJ33" s="114" t="s">
        <v>180</v>
      </c>
      <c r="AK33" s="114" t="s">
        <v>181</v>
      </c>
      <c r="AL33" s="93" t="s">
        <v>291</v>
      </c>
    </row>
    <row r="34" ht="25.5" customHeight="1">
      <c r="A34" s="143"/>
      <c r="B34" s="144" t="s">
        <v>292</v>
      </c>
      <c r="C34" s="145"/>
      <c r="D34" s="146"/>
      <c r="E34" s="147"/>
      <c r="F34" s="148"/>
      <c r="G34" s="148"/>
      <c r="H34" s="148"/>
      <c r="I34" s="148"/>
      <c r="J34" s="148"/>
      <c r="K34" s="149"/>
      <c r="L34" s="150"/>
      <c r="M34" s="151"/>
      <c r="N34" s="152"/>
      <c r="O34" s="149"/>
      <c r="P34" s="153"/>
      <c r="Q34" s="153"/>
      <c r="R34" s="153"/>
      <c r="S34" s="154"/>
      <c r="T34" s="155"/>
      <c r="U34" s="156"/>
      <c r="V34" s="157"/>
      <c r="W34" s="158"/>
      <c r="X34" s="159"/>
      <c r="Y34" s="153"/>
      <c r="Z34" s="160"/>
      <c r="AA34" s="161"/>
      <c r="AB34" s="162"/>
      <c r="AC34" s="153"/>
      <c r="AD34" s="163"/>
      <c r="AE34" s="143"/>
      <c r="AF34" s="164"/>
      <c r="AG34" s="165"/>
      <c r="AH34" s="165"/>
      <c r="AI34" s="145"/>
      <c r="AJ34" s="166"/>
      <c r="AK34" s="145"/>
      <c r="AL34" s="145"/>
    </row>
    <row r="35" ht="57.0" customHeight="1">
      <c r="A35" s="106"/>
      <c r="B35" s="92">
        <v>1110.0</v>
      </c>
      <c r="C35" s="93" t="s">
        <v>293</v>
      </c>
      <c r="D35" s="137"/>
      <c r="E35" s="125">
        <v>1490.0</v>
      </c>
      <c r="F35" s="96">
        <f t="shared" ref="F35:J35" si="46">($E35+10)*F$5</f>
        <v>1125</v>
      </c>
      <c r="G35" s="96">
        <f t="shared" si="46"/>
        <v>1050</v>
      </c>
      <c r="H35" s="96">
        <f t="shared" si="46"/>
        <v>975</v>
      </c>
      <c r="I35" s="96">
        <f t="shared" si="46"/>
        <v>900</v>
      </c>
      <c r="J35" s="96">
        <f t="shared" si="46"/>
        <v>825</v>
      </c>
      <c r="K35" s="97">
        <v>10.0</v>
      </c>
      <c r="L35" s="72"/>
      <c r="M35" s="98" t="str">
        <f t="shared" ref="M35:M39" si="48">IF(L35&gt;0,ROUND(($E35+10)*(1+N$1), 0),"-")</f>
        <v>-</v>
      </c>
      <c r="N35" s="74">
        <f t="shared" ref="N35:N39" si="49">$L35*ROUND(($E35+10)*(1+N$1), 0)</f>
        <v>0</v>
      </c>
      <c r="O35" s="133"/>
      <c r="P35" s="98">
        <f t="shared" ref="P35:P39" si="50">Q35-N35</f>
        <v>0</v>
      </c>
      <c r="Q35" s="98">
        <f>L35*(E35+10)</f>
        <v>0</v>
      </c>
      <c r="R35" s="99">
        <f t="shared" ref="R35:R39" si="51">L35*W35</f>
        <v>0</v>
      </c>
      <c r="S35" s="100">
        <f t="shared" ref="S35:S39" si="52">CEILING(L35/K35,1)</f>
        <v>0</v>
      </c>
      <c r="T35" s="101">
        <f t="shared" ref="T35:T39" si="53">L35*X35</f>
        <v>0</v>
      </c>
      <c r="U35" s="125"/>
      <c r="V35" s="129"/>
      <c r="W35" s="104">
        <v>0.75</v>
      </c>
      <c r="X35" s="105">
        <v>0.004</v>
      </c>
      <c r="Y35" s="106" t="s">
        <v>294</v>
      </c>
      <c r="Z35" s="107">
        <v>44530.0</v>
      </c>
      <c r="AA35" s="127" t="s">
        <v>295</v>
      </c>
      <c r="AB35" s="109">
        <v>0.1</v>
      </c>
      <c r="AC35" s="110">
        <v>4.640018470028E12</v>
      </c>
      <c r="AD35" s="111" t="s">
        <v>296</v>
      </c>
      <c r="AE35" s="112" t="s">
        <v>56</v>
      </c>
      <c r="AF35" s="93" t="s">
        <v>297</v>
      </c>
      <c r="AG35" s="93" t="s">
        <v>298</v>
      </c>
      <c r="AH35" s="93"/>
      <c r="AI35" s="93"/>
      <c r="AJ35" s="114"/>
      <c r="AK35" s="93" t="s">
        <v>299</v>
      </c>
      <c r="AL35" s="93" t="s">
        <v>300</v>
      </c>
    </row>
    <row r="36" ht="39.75" customHeight="1">
      <c r="A36" s="167" t="s">
        <v>301</v>
      </c>
      <c r="B36" s="66" t="s">
        <v>302</v>
      </c>
      <c r="C36" s="67" t="s">
        <v>303</v>
      </c>
      <c r="D36" s="168"/>
      <c r="E36" s="122">
        <v>1890.0</v>
      </c>
      <c r="F36" s="70">
        <f t="shared" ref="F36:I36" si="47">($E36+10)*F$5</f>
        <v>1425</v>
      </c>
      <c r="G36" s="70">
        <f t="shared" si="47"/>
        <v>1330</v>
      </c>
      <c r="H36" s="70">
        <f t="shared" si="47"/>
        <v>1235</v>
      </c>
      <c r="I36" s="70">
        <f t="shared" si="47"/>
        <v>1140</v>
      </c>
      <c r="J36" s="126">
        <f t="shared" ref="J36:J39" si="55">I36</f>
        <v>1140</v>
      </c>
      <c r="K36" s="71">
        <v>96.0</v>
      </c>
      <c r="L36" s="72"/>
      <c r="M36" s="73" t="str">
        <f t="shared" si="48"/>
        <v>-</v>
      </c>
      <c r="N36" s="74">
        <f t="shared" si="49"/>
        <v>0</v>
      </c>
      <c r="O36" s="134"/>
      <c r="P36" s="73">
        <f t="shared" si="50"/>
        <v>0</v>
      </c>
      <c r="Q36" s="73">
        <f t="shared" ref="Q36:Q39" si="56">L36*E36</f>
        <v>0</v>
      </c>
      <c r="R36" s="75">
        <f t="shared" si="51"/>
        <v>0</v>
      </c>
      <c r="S36" s="76">
        <f t="shared" si="52"/>
        <v>0</v>
      </c>
      <c r="T36" s="77">
        <f t="shared" si="53"/>
        <v>0</v>
      </c>
      <c r="U36" s="122"/>
      <c r="V36" s="131"/>
      <c r="W36" s="80">
        <v>0.3</v>
      </c>
      <c r="X36" s="81">
        <f t="shared" ref="X36:X39" si="57">11*8*6/1000000</f>
        <v>0.000528</v>
      </c>
      <c r="Y36" s="82" t="s">
        <v>304</v>
      </c>
      <c r="Z36" s="83">
        <v>44849.0</v>
      </c>
      <c r="AA36" s="123" t="s">
        <v>172</v>
      </c>
      <c r="AB36" s="85">
        <v>0.2</v>
      </c>
      <c r="AC36" s="86">
        <v>4.673739693018E12</v>
      </c>
      <c r="AD36" s="87" t="s">
        <v>305</v>
      </c>
      <c r="AE36" s="65" t="s">
        <v>175</v>
      </c>
      <c r="AF36" s="67" t="s">
        <v>306</v>
      </c>
      <c r="AG36" s="67" t="s">
        <v>307</v>
      </c>
      <c r="AH36" s="67"/>
      <c r="AI36" s="67"/>
      <c r="AJ36" s="67"/>
      <c r="AK36" s="67" t="s">
        <v>308</v>
      </c>
      <c r="AL36" s="67"/>
    </row>
    <row r="37" ht="39.75" customHeight="1">
      <c r="A37" s="167" t="s">
        <v>301</v>
      </c>
      <c r="B37" s="92" t="s">
        <v>309</v>
      </c>
      <c r="C37" s="93" t="s">
        <v>310</v>
      </c>
      <c r="D37" s="137"/>
      <c r="E37" s="125">
        <v>1890.0</v>
      </c>
      <c r="F37" s="96">
        <f t="shared" ref="F37:I37" si="54">($E37+10)*F$5</f>
        <v>1425</v>
      </c>
      <c r="G37" s="96">
        <f t="shared" si="54"/>
        <v>1330</v>
      </c>
      <c r="H37" s="96">
        <f t="shared" si="54"/>
        <v>1235</v>
      </c>
      <c r="I37" s="96">
        <f t="shared" si="54"/>
        <v>1140</v>
      </c>
      <c r="J37" s="126">
        <f t="shared" si="55"/>
        <v>1140</v>
      </c>
      <c r="K37" s="97">
        <v>96.0</v>
      </c>
      <c r="L37" s="72"/>
      <c r="M37" s="98" t="str">
        <f t="shared" si="48"/>
        <v>-</v>
      </c>
      <c r="N37" s="74">
        <f t="shared" si="49"/>
        <v>0</v>
      </c>
      <c r="O37" s="133"/>
      <c r="P37" s="98">
        <f t="shared" si="50"/>
        <v>0</v>
      </c>
      <c r="Q37" s="98">
        <f t="shared" si="56"/>
        <v>0</v>
      </c>
      <c r="R37" s="99">
        <f t="shared" si="51"/>
        <v>0</v>
      </c>
      <c r="S37" s="100">
        <f t="shared" si="52"/>
        <v>0</v>
      </c>
      <c r="T37" s="101">
        <f t="shared" si="53"/>
        <v>0</v>
      </c>
      <c r="U37" s="125"/>
      <c r="V37" s="129"/>
      <c r="W37" s="104">
        <v>0.3</v>
      </c>
      <c r="X37" s="105">
        <f t="shared" si="57"/>
        <v>0.000528</v>
      </c>
      <c r="Y37" s="106" t="s">
        <v>304</v>
      </c>
      <c r="Z37" s="107">
        <v>44849.0</v>
      </c>
      <c r="AA37" s="127" t="s">
        <v>172</v>
      </c>
      <c r="AB37" s="109">
        <v>0.2</v>
      </c>
      <c r="AC37" s="110">
        <v>4.673739693001E12</v>
      </c>
      <c r="AD37" s="111" t="s">
        <v>305</v>
      </c>
      <c r="AE37" s="112" t="s">
        <v>175</v>
      </c>
      <c r="AF37" s="93" t="s">
        <v>306</v>
      </c>
      <c r="AG37" s="93" t="s">
        <v>311</v>
      </c>
      <c r="AH37" s="93"/>
      <c r="AI37" s="93"/>
      <c r="AJ37" s="114"/>
      <c r="AK37" s="93" t="s">
        <v>308</v>
      </c>
      <c r="AL37" s="93"/>
    </row>
    <row r="38" ht="39.75" customHeight="1">
      <c r="A38" s="167" t="s">
        <v>301</v>
      </c>
      <c r="B38" s="66" t="s">
        <v>312</v>
      </c>
      <c r="C38" s="67" t="s">
        <v>313</v>
      </c>
      <c r="D38" s="141"/>
      <c r="E38" s="122">
        <v>1890.0</v>
      </c>
      <c r="F38" s="70">
        <f t="shared" ref="F38:I38" si="58">($E38+10)*F$5</f>
        <v>1425</v>
      </c>
      <c r="G38" s="70">
        <f t="shared" si="58"/>
        <v>1330</v>
      </c>
      <c r="H38" s="70">
        <f t="shared" si="58"/>
        <v>1235</v>
      </c>
      <c r="I38" s="70">
        <f t="shared" si="58"/>
        <v>1140</v>
      </c>
      <c r="J38" s="126">
        <f t="shared" si="55"/>
        <v>1140</v>
      </c>
      <c r="K38" s="71">
        <v>96.0</v>
      </c>
      <c r="L38" s="72"/>
      <c r="M38" s="73" t="str">
        <f t="shared" si="48"/>
        <v>-</v>
      </c>
      <c r="N38" s="74">
        <f t="shared" si="49"/>
        <v>0</v>
      </c>
      <c r="O38" s="134"/>
      <c r="P38" s="73">
        <f t="shared" si="50"/>
        <v>0</v>
      </c>
      <c r="Q38" s="73">
        <f t="shared" si="56"/>
        <v>0</v>
      </c>
      <c r="R38" s="75">
        <f t="shared" si="51"/>
        <v>0</v>
      </c>
      <c r="S38" s="76">
        <f t="shared" si="52"/>
        <v>0</v>
      </c>
      <c r="T38" s="77">
        <f t="shared" si="53"/>
        <v>0</v>
      </c>
      <c r="U38" s="122"/>
      <c r="V38" s="131"/>
      <c r="W38" s="80">
        <v>0.3</v>
      </c>
      <c r="X38" s="81">
        <f t="shared" si="57"/>
        <v>0.000528</v>
      </c>
      <c r="Y38" s="82" t="s">
        <v>304</v>
      </c>
      <c r="Z38" s="83">
        <v>45366.0</v>
      </c>
      <c r="AA38" s="123" t="s">
        <v>172</v>
      </c>
      <c r="AB38" s="85">
        <v>0.2</v>
      </c>
      <c r="AC38" s="86">
        <v>4.673739693063E12</v>
      </c>
      <c r="AD38" s="87" t="s">
        <v>305</v>
      </c>
      <c r="AE38" s="65" t="s">
        <v>175</v>
      </c>
      <c r="AF38" s="67" t="s">
        <v>306</v>
      </c>
      <c r="AG38" s="67" t="s">
        <v>314</v>
      </c>
      <c r="AH38" s="67"/>
      <c r="AI38" s="67"/>
      <c r="AJ38" s="90"/>
      <c r="AK38" s="67" t="s">
        <v>308</v>
      </c>
      <c r="AL38" s="67"/>
    </row>
    <row r="39" ht="39.75" customHeight="1">
      <c r="A39" s="167" t="s">
        <v>301</v>
      </c>
      <c r="B39" s="92" t="s">
        <v>315</v>
      </c>
      <c r="C39" s="93" t="s">
        <v>316</v>
      </c>
      <c r="D39" s="137"/>
      <c r="E39" s="125">
        <v>1890.0</v>
      </c>
      <c r="F39" s="96">
        <f t="shared" ref="F39:I39" si="59">($E39+10)*F$5</f>
        <v>1425</v>
      </c>
      <c r="G39" s="96">
        <f t="shared" si="59"/>
        <v>1330</v>
      </c>
      <c r="H39" s="96">
        <f t="shared" si="59"/>
        <v>1235</v>
      </c>
      <c r="I39" s="96">
        <f t="shared" si="59"/>
        <v>1140</v>
      </c>
      <c r="J39" s="126">
        <f t="shared" si="55"/>
        <v>1140</v>
      </c>
      <c r="K39" s="97">
        <v>96.0</v>
      </c>
      <c r="L39" s="72"/>
      <c r="M39" s="98" t="str">
        <f t="shared" si="48"/>
        <v>-</v>
      </c>
      <c r="N39" s="74">
        <f t="shared" si="49"/>
        <v>0</v>
      </c>
      <c r="O39" s="133"/>
      <c r="P39" s="98">
        <f t="shared" si="50"/>
        <v>0</v>
      </c>
      <c r="Q39" s="98">
        <f t="shared" si="56"/>
        <v>0</v>
      </c>
      <c r="R39" s="99">
        <f t="shared" si="51"/>
        <v>0</v>
      </c>
      <c r="S39" s="100">
        <f t="shared" si="52"/>
        <v>0</v>
      </c>
      <c r="T39" s="101">
        <f t="shared" si="53"/>
        <v>0</v>
      </c>
      <c r="U39" s="125"/>
      <c r="V39" s="129"/>
      <c r="W39" s="104">
        <v>0.3</v>
      </c>
      <c r="X39" s="105">
        <f t="shared" si="57"/>
        <v>0.000528</v>
      </c>
      <c r="Y39" s="106" t="s">
        <v>304</v>
      </c>
      <c r="Z39" s="107">
        <v>45366.0</v>
      </c>
      <c r="AA39" s="127" t="s">
        <v>172</v>
      </c>
      <c r="AB39" s="109">
        <v>0.2</v>
      </c>
      <c r="AC39" s="110">
        <v>4.673739693063E12</v>
      </c>
      <c r="AD39" s="111" t="s">
        <v>305</v>
      </c>
      <c r="AE39" s="112" t="s">
        <v>175</v>
      </c>
      <c r="AF39" s="93" t="s">
        <v>306</v>
      </c>
      <c r="AG39" s="93" t="s">
        <v>314</v>
      </c>
      <c r="AH39" s="93"/>
      <c r="AI39" s="93"/>
      <c r="AJ39" s="114"/>
      <c r="AK39" s="93" t="s">
        <v>308</v>
      </c>
      <c r="AL39" s="93"/>
    </row>
    <row r="40" ht="25.5" customHeight="1">
      <c r="A40" s="143"/>
      <c r="B40" s="144" t="s">
        <v>317</v>
      </c>
      <c r="C40" s="145"/>
      <c r="D40" s="146"/>
      <c r="E40" s="147"/>
      <c r="F40" s="148"/>
      <c r="G40" s="148"/>
      <c r="H40" s="148"/>
      <c r="I40" s="148"/>
      <c r="J40" s="148"/>
      <c r="K40" s="149"/>
      <c r="L40" s="150"/>
      <c r="M40" s="151"/>
      <c r="N40" s="152"/>
      <c r="O40" s="149"/>
      <c r="P40" s="153"/>
      <c r="Q40" s="153"/>
      <c r="R40" s="153"/>
      <c r="S40" s="154"/>
      <c r="T40" s="155"/>
      <c r="U40" s="156"/>
      <c r="V40" s="157"/>
      <c r="W40" s="158"/>
      <c r="X40" s="159"/>
      <c r="Y40" s="153"/>
      <c r="Z40" s="160"/>
      <c r="AA40" s="161"/>
      <c r="AB40" s="162"/>
      <c r="AC40" s="153"/>
      <c r="AD40" s="163"/>
      <c r="AE40" s="143"/>
      <c r="AF40" s="164"/>
      <c r="AG40" s="165"/>
      <c r="AH40" s="165"/>
      <c r="AI40" s="145"/>
      <c r="AJ40" s="166"/>
      <c r="AK40" s="145"/>
      <c r="AL40" s="145"/>
    </row>
    <row r="41" ht="27.0" hidden="1" customHeight="1">
      <c r="A41" s="106"/>
      <c r="B41" s="110" t="s">
        <v>318</v>
      </c>
      <c r="C41" s="169" t="s">
        <v>319</v>
      </c>
      <c r="D41" s="170"/>
      <c r="E41" s="171">
        <v>1490.0</v>
      </c>
      <c r="F41" s="142" t="s">
        <v>320</v>
      </c>
      <c r="K41" s="106"/>
      <c r="L41" s="172"/>
      <c r="M41" s="98"/>
      <c r="N41" s="173"/>
      <c r="O41" s="98"/>
      <c r="P41" s="98"/>
      <c r="Q41" s="98"/>
      <c r="R41" s="99"/>
      <c r="S41" s="100"/>
      <c r="T41" s="101"/>
      <c r="U41" s="171"/>
      <c r="V41" s="174"/>
      <c r="W41" s="104"/>
      <c r="X41" s="105"/>
      <c r="Y41" s="106"/>
      <c r="Z41" s="106"/>
      <c r="AA41" s="127"/>
      <c r="AB41" s="109"/>
      <c r="AC41" s="110"/>
      <c r="AD41" s="175"/>
      <c r="AE41" s="106"/>
      <c r="AF41" s="169"/>
      <c r="AG41" s="169"/>
      <c r="AH41" s="169"/>
      <c r="AI41" s="169"/>
      <c r="AJ41" s="176"/>
      <c r="AK41" s="169"/>
      <c r="AL41" s="169"/>
    </row>
    <row r="42" ht="27.0" hidden="1" customHeight="1">
      <c r="A42" s="82"/>
      <c r="B42" s="86"/>
      <c r="C42" s="177" t="s">
        <v>321</v>
      </c>
      <c r="D42" s="178"/>
      <c r="E42" s="179">
        <v>1490.0</v>
      </c>
      <c r="F42" s="180" t="s">
        <v>320</v>
      </c>
      <c r="K42" s="82"/>
      <c r="L42" s="172"/>
      <c r="M42" s="73"/>
      <c r="N42" s="181"/>
      <c r="O42" s="73"/>
      <c r="P42" s="73"/>
      <c r="Q42" s="73"/>
      <c r="R42" s="75"/>
      <c r="S42" s="76"/>
      <c r="T42" s="77"/>
      <c r="U42" s="179"/>
      <c r="V42" s="182"/>
      <c r="W42" s="80"/>
      <c r="X42" s="81"/>
      <c r="Y42" s="82"/>
      <c r="Z42" s="82"/>
      <c r="AA42" s="123"/>
      <c r="AB42" s="85"/>
      <c r="AC42" s="86"/>
      <c r="AD42" s="183"/>
      <c r="AE42" s="82"/>
      <c r="AF42" s="177"/>
      <c r="AG42" s="177"/>
      <c r="AH42" s="177"/>
      <c r="AI42" s="177"/>
      <c r="AJ42" s="184"/>
      <c r="AK42" s="177"/>
      <c r="AL42" s="177"/>
    </row>
    <row r="43" ht="27.0" hidden="1" customHeight="1">
      <c r="A43" s="106"/>
      <c r="B43" s="110" t="s">
        <v>322</v>
      </c>
      <c r="C43" s="169" t="s">
        <v>323</v>
      </c>
      <c r="D43" s="170"/>
      <c r="E43" s="171">
        <v>4990.0</v>
      </c>
      <c r="F43" s="142" t="s">
        <v>320</v>
      </c>
      <c r="K43" s="106"/>
      <c r="L43" s="172"/>
      <c r="M43" s="98"/>
      <c r="N43" s="173"/>
      <c r="O43" s="98"/>
      <c r="P43" s="98"/>
      <c r="Q43" s="98"/>
      <c r="R43" s="99"/>
      <c r="S43" s="100"/>
      <c r="T43" s="101"/>
      <c r="U43" s="171"/>
      <c r="V43" s="174"/>
      <c r="W43" s="104"/>
      <c r="X43" s="105"/>
      <c r="Y43" s="106"/>
      <c r="Z43" s="107"/>
      <c r="AA43" s="127"/>
      <c r="AB43" s="109"/>
      <c r="AC43" s="110">
        <v>4.603312244016E12</v>
      </c>
      <c r="AD43" s="185"/>
      <c r="AE43" s="106"/>
      <c r="AF43" s="169"/>
      <c r="AG43" s="169"/>
      <c r="AH43" s="169"/>
      <c r="AI43" s="169"/>
      <c r="AJ43" s="176"/>
      <c r="AK43" s="169"/>
      <c r="AL43" s="169"/>
    </row>
    <row r="44" ht="25.5" customHeight="1">
      <c r="A44" s="143"/>
      <c r="B44" s="144" t="s">
        <v>324</v>
      </c>
      <c r="C44" s="145"/>
      <c r="D44" s="146"/>
      <c r="E44" s="147"/>
      <c r="F44" s="148"/>
      <c r="G44" s="148"/>
      <c r="H44" s="148"/>
      <c r="I44" s="148"/>
      <c r="J44" s="148"/>
      <c r="K44" s="149"/>
      <c r="L44" s="150"/>
      <c r="M44" s="151"/>
      <c r="N44" s="152"/>
      <c r="O44" s="149"/>
      <c r="P44" s="153"/>
      <c r="Q44" s="153"/>
      <c r="R44" s="153"/>
      <c r="S44" s="154"/>
      <c r="T44" s="155"/>
      <c r="U44" s="156"/>
      <c r="V44" s="157"/>
      <c r="W44" s="158"/>
      <c r="X44" s="159"/>
      <c r="Y44" s="153"/>
      <c r="Z44" s="160"/>
      <c r="AA44" s="161"/>
      <c r="AB44" s="162"/>
      <c r="AC44" s="153"/>
      <c r="AD44" s="163"/>
      <c r="AE44" s="143"/>
      <c r="AF44" s="164"/>
      <c r="AG44" s="165"/>
      <c r="AH44" s="165"/>
      <c r="AI44" s="145"/>
      <c r="AJ44" s="166"/>
      <c r="AK44" s="145"/>
      <c r="AL44" s="145"/>
    </row>
    <row r="45" ht="51.0" hidden="1" customHeight="1">
      <c r="A45" s="97"/>
      <c r="B45" s="186" t="s">
        <v>325</v>
      </c>
      <c r="C45" s="187" t="s">
        <v>326</v>
      </c>
      <c r="D45" s="94"/>
      <c r="E45" s="102">
        <v>5990.0</v>
      </c>
      <c r="F45" s="188" t="s">
        <v>287</v>
      </c>
      <c r="K45" s="97">
        <v>7.0</v>
      </c>
      <c r="L45" s="189"/>
      <c r="M45" s="133"/>
      <c r="N45" s="190"/>
      <c r="O45" s="133"/>
      <c r="P45" s="133"/>
      <c r="Q45" s="133"/>
      <c r="R45" s="191">
        <f>L45*W45</f>
        <v>0</v>
      </c>
      <c r="S45" s="192">
        <f>CEILING(L45/K45,1)</f>
        <v>0</v>
      </c>
      <c r="T45" s="193">
        <f>L45*X45</f>
        <v>0</v>
      </c>
      <c r="U45" s="125"/>
      <c r="V45" s="129"/>
      <c r="W45" s="194">
        <v>1.0</v>
      </c>
      <c r="X45" s="195">
        <f>30*30*7/1000000</f>
        <v>0.0063</v>
      </c>
      <c r="Y45" s="112" t="s">
        <v>327</v>
      </c>
      <c r="Z45" s="196">
        <v>44910.0</v>
      </c>
      <c r="AA45" s="197" t="s">
        <v>172</v>
      </c>
      <c r="AB45" s="198">
        <v>0.2</v>
      </c>
      <c r="AC45" s="92">
        <v>4.60331224458E12</v>
      </c>
      <c r="AD45" s="111" t="s">
        <v>328</v>
      </c>
      <c r="AE45" s="97" t="s">
        <v>175</v>
      </c>
      <c r="AF45" s="187" t="s">
        <v>176</v>
      </c>
      <c r="AG45" s="187" t="s">
        <v>329</v>
      </c>
      <c r="AH45" s="187" t="s">
        <v>330</v>
      </c>
      <c r="AI45" s="187"/>
      <c r="AJ45" s="199"/>
      <c r="AK45" s="187"/>
      <c r="AL45" s="187"/>
    </row>
    <row r="46" ht="25.5" customHeight="1">
      <c r="A46" s="143"/>
      <c r="B46" s="144" t="s">
        <v>331</v>
      </c>
      <c r="C46" s="145"/>
      <c r="D46" s="146"/>
      <c r="E46" s="147"/>
      <c r="F46" s="148"/>
      <c r="G46" s="148"/>
      <c r="H46" s="148"/>
      <c r="I46" s="148"/>
      <c r="J46" s="148"/>
      <c r="K46" s="149"/>
      <c r="L46" s="150"/>
      <c r="M46" s="151"/>
      <c r="N46" s="152"/>
      <c r="O46" s="149"/>
      <c r="P46" s="153"/>
      <c r="Q46" s="153"/>
      <c r="R46" s="153"/>
      <c r="S46" s="154"/>
      <c r="T46" s="155"/>
      <c r="U46" s="156"/>
      <c r="V46" s="157"/>
      <c r="W46" s="158"/>
      <c r="X46" s="159"/>
      <c r="Y46" s="153"/>
      <c r="Z46" s="160"/>
      <c r="AA46" s="161"/>
      <c r="AB46" s="162"/>
      <c r="AC46" s="153"/>
      <c r="AD46" s="163"/>
      <c r="AE46" s="143"/>
      <c r="AF46" s="164"/>
      <c r="AG46" s="165"/>
      <c r="AH46" s="165"/>
      <c r="AI46" s="145"/>
      <c r="AJ46" s="166"/>
      <c r="AK46" s="145"/>
      <c r="AL46" s="145"/>
    </row>
    <row r="47" ht="27.0" hidden="1" customHeight="1">
      <c r="A47" s="106"/>
      <c r="B47" s="110"/>
      <c r="C47" s="169" t="s">
        <v>332</v>
      </c>
      <c r="D47" s="170"/>
      <c r="E47" s="171">
        <v>2990.0</v>
      </c>
      <c r="F47" s="142" t="s">
        <v>320</v>
      </c>
      <c r="K47" s="106"/>
      <c r="L47" s="172"/>
      <c r="M47" s="98"/>
      <c r="N47" s="173"/>
      <c r="O47" s="98"/>
      <c r="P47" s="98"/>
      <c r="Q47" s="98"/>
      <c r="R47" s="99"/>
      <c r="S47" s="100"/>
      <c r="T47" s="101"/>
      <c r="U47" s="171"/>
      <c r="V47" s="174"/>
      <c r="W47" s="104"/>
      <c r="X47" s="105"/>
      <c r="Y47" s="106"/>
      <c r="Z47" s="107"/>
      <c r="AA47" s="127"/>
      <c r="AB47" s="109"/>
      <c r="AC47" s="110"/>
      <c r="AD47" s="185"/>
      <c r="AE47" s="106"/>
      <c r="AF47" s="169"/>
      <c r="AG47" s="169"/>
      <c r="AH47" s="169"/>
      <c r="AI47" s="169"/>
      <c r="AJ47" s="176"/>
      <c r="AK47" s="169"/>
      <c r="AL47" s="169"/>
    </row>
    <row r="48" ht="27.0" hidden="1" customHeight="1">
      <c r="A48" s="82"/>
      <c r="B48" s="86"/>
      <c r="C48" s="177" t="s">
        <v>333</v>
      </c>
      <c r="D48" s="178"/>
      <c r="E48" s="179">
        <v>4990.0</v>
      </c>
      <c r="F48" s="180" t="s">
        <v>320</v>
      </c>
      <c r="K48" s="82"/>
      <c r="L48" s="172"/>
      <c r="M48" s="73"/>
      <c r="N48" s="181"/>
      <c r="O48" s="73"/>
      <c r="P48" s="73"/>
      <c r="Q48" s="73"/>
      <c r="R48" s="75"/>
      <c r="S48" s="76"/>
      <c r="T48" s="77"/>
      <c r="U48" s="179"/>
      <c r="V48" s="182"/>
      <c r="W48" s="80"/>
      <c r="X48" s="81"/>
      <c r="Y48" s="82"/>
      <c r="Z48" s="83"/>
      <c r="AA48" s="123"/>
      <c r="AB48" s="85"/>
      <c r="AC48" s="86"/>
      <c r="AD48" s="200"/>
      <c r="AE48" s="82"/>
      <c r="AF48" s="177"/>
      <c r="AG48" s="177"/>
      <c r="AH48" s="177"/>
      <c r="AI48" s="177"/>
      <c r="AJ48" s="184"/>
      <c r="AK48" s="177"/>
      <c r="AL48" s="177"/>
    </row>
    <row r="49" ht="27.0" hidden="1" customHeight="1">
      <c r="A49" s="106"/>
      <c r="B49" s="110"/>
      <c r="C49" s="169" t="s">
        <v>334</v>
      </c>
      <c r="D49" s="170"/>
      <c r="E49" s="171"/>
      <c r="F49" s="142"/>
      <c r="G49" s="142"/>
      <c r="H49" s="142"/>
      <c r="I49" s="142"/>
      <c r="J49" s="142"/>
      <c r="K49" s="106"/>
      <c r="L49" s="172"/>
      <c r="M49" s="98"/>
      <c r="N49" s="173"/>
      <c r="O49" s="98"/>
      <c r="P49" s="98"/>
      <c r="Q49" s="98"/>
      <c r="R49" s="99"/>
      <c r="S49" s="100"/>
      <c r="T49" s="101"/>
      <c r="U49" s="171"/>
      <c r="V49" s="174"/>
      <c r="W49" s="104"/>
      <c r="X49" s="105"/>
      <c r="Y49" s="106"/>
      <c r="Z49" s="106"/>
      <c r="AA49" s="127"/>
      <c r="AB49" s="109"/>
      <c r="AC49" s="110"/>
      <c r="AD49" s="175"/>
      <c r="AE49" s="106"/>
      <c r="AF49" s="169"/>
      <c r="AG49" s="169"/>
      <c r="AH49" s="169"/>
      <c r="AI49" s="169"/>
      <c r="AJ49" s="176"/>
      <c r="AK49" s="169"/>
      <c r="AL49" s="169"/>
    </row>
    <row r="50" ht="30.75" hidden="1" customHeight="1">
      <c r="A50" s="82"/>
      <c r="B50" s="86" t="s">
        <v>335</v>
      </c>
      <c r="C50" s="201" t="s">
        <v>336</v>
      </c>
      <c r="D50" s="202"/>
      <c r="E50" s="203"/>
      <c r="F50" s="180" t="s">
        <v>320</v>
      </c>
      <c r="K50" s="204"/>
      <c r="L50" s="205"/>
      <c r="M50" s="73"/>
      <c r="N50" s="206"/>
      <c r="O50" s="207"/>
      <c r="P50" s="207"/>
      <c r="Q50" s="207"/>
      <c r="R50" s="75"/>
      <c r="S50" s="75"/>
      <c r="T50" s="77"/>
      <c r="U50" s="208"/>
      <c r="V50" s="79"/>
      <c r="W50" s="80"/>
      <c r="X50" s="81"/>
      <c r="Y50" s="203"/>
      <c r="Z50" s="209"/>
      <c r="AA50" s="210"/>
      <c r="AB50" s="210"/>
      <c r="AC50" s="211" t="s">
        <v>337</v>
      </c>
      <c r="AD50" s="212"/>
      <c r="AE50" s="203"/>
      <c r="AF50" s="86" t="s">
        <v>338</v>
      </c>
      <c r="AG50" s="213" t="s">
        <v>339</v>
      </c>
      <c r="AH50" s="214"/>
      <c r="AI50" s="215"/>
      <c r="AJ50" s="216"/>
      <c r="AK50" s="215"/>
      <c r="AL50" s="215"/>
    </row>
    <row r="51" ht="30.75" hidden="1" customHeight="1">
      <c r="A51" s="106"/>
      <c r="B51" s="110" t="s">
        <v>340</v>
      </c>
      <c r="C51" s="187" t="s">
        <v>341</v>
      </c>
      <c r="D51" s="217"/>
      <c r="E51" s="218"/>
      <c r="F51" s="142" t="s">
        <v>320</v>
      </c>
      <c r="K51" s="219"/>
      <c r="L51" s="205"/>
      <c r="M51" s="98"/>
      <c r="N51" s="220"/>
      <c r="O51" s="221"/>
      <c r="P51" s="221"/>
      <c r="Q51" s="221"/>
      <c r="R51" s="99"/>
      <c r="S51" s="99"/>
      <c r="T51" s="101"/>
      <c r="U51" s="222"/>
      <c r="V51" s="103"/>
      <c r="W51" s="104"/>
      <c r="X51" s="105"/>
      <c r="Y51" s="218"/>
      <c r="Z51" s="223"/>
      <c r="AA51" s="224"/>
      <c r="AB51" s="224"/>
      <c r="AC51" s="225" t="s">
        <v>342</v>
      </c>
      <c r="AD51" s="226"/>
      <c r="AE51" s="218"/>
      <c r="AF51" s="110" t="s">
        <v>338</v>
      </c>
      <c r="AG51" s="227" t="s">
        <v>339</v>
      </c>
      <c r="AH51" s="228"/>
      <c r="AI51" s="229"/>
      <c r="AJ51" s="230"/>
      <c r="AK51" s="229"/>
      <c r="AL51" s="229"/>
    </row>
    <row r="52" ht="27.0" hidden="1" customHeight="1">
      <c r="A52" s="82"/>
      <c r="B52" s="86"/>
      <c r="C52" s="177" t="s">
        <v>343</v>
      </c>
      <c r="D52" s="178"/>
      <c r="E52" s="179"/>
      <c r="F52" s="180" t="s">
        <v>320</v>
      </c>
      <c r="K52" s="82"/>
      <c r="L52" s="172"/>
      <c r="M52" s="73"/>
      <c r="N52" s="181"/>
      <c r="O52" s="73"/>
      <c r="P52" s="73"/>
      <c r="Q52" s="73"/>
      <c r="R52" s="75"/>
      <c r="S52" s="76"/>
      <c r="T52" s="77"/>
      <c r="U52" s="179"/>
      <c r="V52" s="182"/>
      <c r="W52" s="80"/>
      <c r="X52" s="81"/>
      <c r="Y52" s="82"/>
      <c r="Z52" s="82"/>
      <c r="AA52" s="123"/>
      <c r="AB52" s="85"/>
      <c r="AC52" s="86">
        <v>4.603312244146E12</v>
      </c>
      <c r="AD52" s="183"/>
      <c r="AE52" s="82"/>
      <c r="AF52" s="177"/>
      <c r="AG52" s="177"/>
      <c r="AH52" s="177"/>
      <c r="AI52" s="177"/>
      <c r="AJ52" s="184"/>
      <c r="AK52" s="177"/>
      <c r="AL52" s="177"/>
    </row>
    <row r="53" ht="27.0" hidden="1" customHeight="1">
      <c r="A53" s="112"/>
      <c r="B53" s="186" t="s">
        <v>344</v>
      </c>
      <c r="C53" s="187" t="s">
        <v>345</v>
      </c>
      <c r="D53" s="124"/>
      <c r="E53" s="125"/>
      <c r="F53" s="142" t="s">
        <v>320</v>
      </c>
      <c r="K53" s="97"/>
      <c r="L53" s="72"/>
      <c r="M53" s="98"/>
      <c r="N53" s="74"/>
      <c r="O53" s="98"/>
      <c r="P53" s="98"/>
      <c r="Q53" s="98"/>
      <c r="R53" s="99"/>
      <c r="S53" s="100"/>
      <c r="T53" s="101"/>
      <c r="U53" s="102"/>
      <c r="V53" s="103"/>
      <c r="W53" s="104"/>
      <c r="X53" s="105"/>
      <c r="Y53" s="106"/>
      <c r="Z53" s="106" t="s">
        <v>13</v>
      </c>
      <c r="AA53" s="127"/>
      <c r="AB53" s="109"/>
      <c r="AC53" s="110">
        <v>4.60331224403E12</v>
      </c>
      <c r="AD53" s="231" t="s">
        <v>346</v>
      </c>
      <c r="AE53" s="112" t="s">
        <v>175</v>
      </c>
      <c r="AF53" s="232" t="s">
        <v>347</v>
      </c>
      <c r="AG53" s="93" t="s">
        <v>348</v>
      </c>
      <c r="AH53" s="93" t="s">
        <v>330</v>
      </c>
      <c r="AI53" s="93" t="s">
        <v>349</v>
      </c>
      <c r="AJ53" s="114" t="s">
        <v>180</v>
      </c>
      <c r="AK53" s="93"/>
      <c r="AL53" s="93" t="s">
        <v>182</v>
      </c>
    </row>
    <row r="54" ht="27.0" hidden="1" customHeight="1">
      <c r="A54" s="65"/>
      <c r="B54" s="233" t="s">
        <v>318</v>
      </c>
      <c r="C54" s="201" t="s">
        <v>350</v>
      </c>
      <c r="D54" s="121"/>
      <c r="E54" s="122"/>
      <c r="F54" s="180"/>
      <c r="K54" s="71"/>
      <c r="L54" s="72"/>
      <c r="M54" s="73"/>
      <c r="N54" s="234"/>
      <c r="O54" s="73"/>
      <c r="P54" s="73"/>
      <c r="Q54" s="73"/>
      <c r="R54" s="75"/>
      <c r="S54" s="76"/>
      <c r="T54" s="77"/>
      <c r="U54" s="78"/>
      <c r="V54" s="79"/>
      <c r="W54" s="80"/>
      <c r="X54" s="81"/>
      <c r="Y54" s="82"/>
      <c r="Z54" s="83"/>
      <c r="AA54" s="123"/>
      <c r="AB54" s="85"/>
      <c r="AC54" s="86"/>
      <c r="AD54" s="235"/>
      <c r="AE54" s="65"/>
      <c r="AF54" s="67"/>
      <c r="AG54" s="67"/>
      <c r="AH54" s="67"/>
      <c r="AI54" s="67"/>
      <c r="AJ54" s="90"/>
      <c r="AK54" s="67"/>
      <c r="AL54" s="67"/>
    </row>
    <row r="55" ht="27.0" hidden="1" customHeight="1">
      <c r="A55" s="112"/>
      <c r="B55" s="186" t="s">
        <v>351</v>
      </c>
      <c r="C55" s="187" t="s">
        <v>352</v>
      </c>
      <c r="D55" s="124"/>
      <c r="E55" s="125"/>
      <c r="F55" s="142"/>
      <c r="G55" s="142"/>
      <c r="H55" s="142"/>
      <c r="I55" s="142"/>
      <c r="J55" s="142"/>
      <c r="K55" s="97"/>
      <c r="L55" s="72"/>
      <c r="M55" s="98"/>
      <c r="N55" s="74"/>
      <c r="O55" s="98"/>
      <c r="P55" s="98"/>
      <c r="Q55" s="98"/>
      <c r="R55" s="99"/>
      <c r="S55" s="100"/>
      <c r="T55" s="101"/>
      <c r="U55" s="102"/>
      <c r="V55" s="103"/>
      <c r="W55" s="104"/>
      <c r="X55" s="105"/>
      <c r="Y55" s="106"/>
      <c r="Z55" s="106"/>
      <c r="AA55" s="127"/>
      <c r="AB55" s="109"/>
      <c r="AC55" s="110"/>
      <c r="AD55" s="236"/>
      <c r="AE55" s="112"/>
      <c r="AF55" s="232"/>
      <c r="AG55" s="93"/>
      <c r="AH55" s="93"/>
      <c r="AI55" s="93"/>
      <c r="AJ55" s="114"/>
      <c r="AK55" s="93"/>
      <c r="AL55" s="93"/>
    </row>
    <row r="56" ht="27.0" hidden="1" customHeight="1">
      <c r="A56" s="65"/>
      <c r="B56" s="233" t="s">
        <v>246</v>
      </c>
      <c r="C56" s="201" t="s">
        <v>353</v>
      </c>
      <c r="D56" s="121"/>
      <c r="E56" s="122"/>
      <c r="F56" s="180"/>
      <c r="G56" s="180"/>
      <c r="H56" s="180"/>
      <c r="I56" s="180"/>
      <c r="J56" s="180"/>
      <c r="K56" s="71"/>
      <c r="L56" s="72"/>
      <c r="M56" s="73"/>
      <c r="N56" s="74"/>
      <c r="O56" s="73"/>
      <c r="P56" s="73"/>
      <c r="Q56" s="73"/>
      <c r="R56" s="75"/>
      <c r="S56" s="76"/>
      <c r="T56" s="77"/>
      <c r="U56" s="78"/>
      <c r="V56" s="79"/>
      <c r="W56" s="80"/>
      <c r="X56" s="81"/>
      <c r="Y56" s="82"/>
      <c r="Z56" s="82"/>
      <c r="AA56" s="123"/>
      <c r="AB56" s="85"/>
      <c r="AC56" s="86"/>
      <c r="AD56" s="237"/>
      <c r="AE56" s="65"/>
      <c r="AF56" s="232"/>
      <c r="AG56" s="67"/>
      <c r="AH56" s="67"/>
      <c r="AI56" s="67"/>
      <c r="AJ56" s="90"/>
      <c r="AK56" s="67"/>
      <c r="AL56" s="67"/>
    </row>
    <row r="57" ht="27.0" hidden="1" customHeight="1">
      <c r="A57" s="112"/>
      <c r="B57" s="186" t="s">
        <v>264</v>
      </c>
      <c r="C57" s="187" t="s">
        <v>353</v>
      </c>
      <c r="D57" s="124"/>
      <c r="E57" s="125"/>
      <c r="F57" s="142"/>
      <c r="G57" s="142"/>
      <c r="H57" s="142"/>
      <c r="I57" s="142"/>
      <c r="J57" s="142"/>
      <c r="K57" s="97"/>
      <c r="L57" s="72"/>
      <c r="M57" s="98"/>
      <c r="N57" s="74"/>
      <c r="O57" s="98"/>
      <c r="P57" s="98"/>
      <c r="Q57" s="98"/>
      <c r="R57" s="99"/>
      <c r="S57" s="100"/>
      <c r="T57" s="101"/>
      <c r="U57" s="102"/>
      <c r="V57" s="103"/>
      <c r="W57" s="104"/>
      <c r="X57" s="105"/>
      <c r="Y57" s="106"/>
      <c r="Z57" s="106"/>
      <c r="AA57" s="127"/>
      <c r="AB57" s="109"/>
      <c r="AC57" s="110"/>
      <c r="AD57" s="236"/>
      <c r="AE57" s="112"/>
      <c r="AF57" s="232"/>
      <c r="AG57" s="93"/>
      <c r="AH57" s="93"/>
      <c r="AI57" s="93"/>
      <c r="AJ57" s="114"/>
      <c r="AK57" s="93"/>
      <c r="AL57" s="93"/>
    </row>
    <row r="58" ht="27.0" hidden="1" customHeight="1">
      <c r="A58" s="65"/>
      <c r="B58" s="233" t="s">
        <v>354</v>
      </c>
      <c r="C58" s="201" t="s">
        <v>353</v>
      </c>
      <c r="D58" s="121"/>
      <c r="E58" s="122"/>
      <c r="F58" s="180"/>
      <c r="G58" s="180"/>
      <c r="H58" s="180"/>
      <c r="I58" s="180"/>
      <c r="J58" s="180"/>
      <c r="K58" s="71"/>
      <c r="L58" s="72"/>
      <c r="M58" s="73"/>
      <c r="N58" s="74"/>
      <c r="O58" s="73"/>
      <c r="P58" s="73"/>
      <c r="Q58" s="73"/>
      <c r="R58" s="75"/>
      <c r="S58" s="76"/>
      <c r="T58" s="77"/>
      <c r="U58" s="78"/>
      <c r="V58" s="79"/>
      <c r="W58" s="80"/>
      <c r="X58" s="81"/>
      <c r="Y58" s="82"/>
      <c r="Z58" s="82"/>
      <c r="AA58" s="123"/>
      <c r="AB58" s="85"/>
      <c r="AC58" s="86"/>
      <c r="AD58" s="237"/>
      <c r="AE58" s="65"/>
      <c r="AF58" s="232"/>
      <c r="AG58" s="67"/>
      <c r="AH58" s="67"/>
      <c r="AI58" s="67"/>
      <c r="AJ58" s="90"/>
      <c r="AK58" s="67"/>
      <c r="AL58" s="67"/>
    </row>
    <row r="59" ht="27.0" hidden="1" customHeight="1">
      <c r="A59" s="112"/>
      <c r="B59" s="186" t="s">
        <v>355</v>
      </c>
      <c r="C59" s="187" t="s">
        <v>353</v>
      </c>
      <c r="D59" s="124"/>
      <c r="E59" s="125"/>
      <c r="F59" s="142"/>
      <c r="G59" s="142"/>
      <c r="H59" s="142"/>
      <c r="I59" s="142"/>
      <c r="J59" s="142"/>
      <c r="K59" s="97"/>
      <c r="L59" s="72"/>
      <c r="M59" s="98"/>
      <c r="N59" s="74"/>
      <c r="O59" s="98"/>
      <c r="P59" s="98"/>
      <c r="Q59" s="98"/>
      <c r="R59" s="99"/>
      <c r="S59" s="100"/>
      <c r="T59" s="101"/>
      <c r="U59" s="102"/>
      <c r="V59" s="103"/>
      <c r="W59" s="104"/>
      <c r="X59" s="105"/>
      <c r="Y59" s="106"/>
      <c r="Z59" s="106"/>
      <c r="AA59" s="127"/>
      <c r="AB59" s="109"/>
      <c r="AC59" s="110"/>
      <c r="AD59" s="236"/>
      <c r="AE59" s="112"/>
      <c r="AF59" s="232"/>
      <c r="AG59" s="93"/>
      <c r="AH59" s="93"/>
      <c r="AI59" s="93"/>
      <c r="AJ59" s="114"/>
      <c r="AK59" s="93"/>
      <c r="AL59" s="93"/>
    </row>
    <row r="60" ht="27.0" hidden="1" customHeight="1">
      <c r="A60" s="65"/>
      <c r="B60" s="233" t="s">
        <v>356</v>
      </c>
      <c r="C60" s="201" t="s">
        <v>353</v>
      </c>
      <c r="D60" s="121"/>
      <c r="E60" s="122"/>
      <c r="F60" s="180"/>
      <c r="G60" s="180"/>
      <c r="H60" s="180"/>
      <c r="I60" s="180"/>
      <c r="J60" s="180"/>
      <c r="K60" s="71"/>
      <c r="L60" s="72"/>
      <c r="M60" s="73"/>
      <c r="N60" s="74"/>
      <c r="O60" s="73"/>
      <c r="P60" s="73"/>
      <c r="Q60" s="73"/>
      <c r="R60" s="75"/>
      <c r="S60" s="76"/>
      <c r="T60" s="77"/>
      <c r="U60" s="78"/>
      <c r="V60" s="79"/>
      <c r="W60" s="80"/>
      <c r="X60" s="81"/>
      <c r="Y60" s="82"/>
      <c r="Z60" s="82"/>
      <c r="AA60" s="123"/>
      <c r="AB60" s="85"/>
      <c r="AC60" s="86"/>
      <c r="AD60" s="237"/>
      <c r="AE60" s="65"/>
      <c r="AF60" s="232"/>
      <c r="AG60" s="67"/>
      <c r="AH60" s="67"/>
      <c r="AI60" s="67"/>
      <c r="AJ60" s="90"/>
      <c r="AK60" s="67"/>
      <c r="AL60" s="67"/>
    </row>
    <row r="61" ht="27.0" hidden="1" customHeight="1">
      <c r="A61" s="112"/>
      <c r="B61" s="186" t="s">
        <v>357</v>
      </c>
      <c r="C61" s="187" t="s">
        <v>358</v>
      </c>
      <c r="D61" s="124"/>
      <c r="E61" s="125"/>
      <c r="F61" s="142"/>
      <c r="G61" s="142"/>
      <c r="H61" s="142"/>
      <c r="I61" s="142"/>
      <c r="J61" s="142"/>
      <c r="K61" s="97"/>
      <c r="L61" s="72"/>
      <c r="M61" s="98"/>
      <c r="N61" s="74"/>
      <c r="O61" s="98"/>
      <c r="P61" s="98"/>
      <c r="Q61" s="98"/>
      <c r="R61" s="99"/>
      <c r="S61" s="100"/>
      <c r="T61" s="101"/>
      <c r="U61" s="102"/>
      <c r="V61" s="103"/>
      <c r="W61" s="104"/>
      <c r="X61" s="105"/>
      <c r="Y61" s="106"/>
      <c r="Z61" s="106"/>
      <c r="AA61" s="127"/>
      <c r="AB61" s="109"/>
      <c r="AC61" s="110"/>
      <c r="AD61" s="236"/>
      <c r="AE61" s="112"/>
      <c r="AF61" s="232"/>
      <c r="AG61" s="93"/>
      <c r="AH61" s="93"/>
      <c r="AI61" s="93"/>
      <c r="AJ61" s="114"/>
      <c r="AK61" s="93"/>
      <c r="AL61" s="93"/>
    </row>
    <row r="62" ht="27.0" hidden="1" customHeight="1">
      <c r="A62" s="65"/>
      <c r="B62" s="233" t="s">
        <v>359</v>
      </c>
      <c r="C62" s="201" t="s">
        <v>358</v>
      </c>
      <c r="D62" s="121"/>
      <c r="E62" s="122"/>
      <c r="F62" s="180"/>
      <c r="G62" s="180"/>
      <c r="H62" s="180"/>
      <c r="I62" s="180"/>
      <c r="J62" s="180"/>
      <c r="K62" s="71"/>
      <c r="L62" s="72"/>
      <c r="M62" s="73"/>
      <c r="N62" s="74"/>
      <c r="O62" s="73"/>
      <c r="P62" s="73"/>
      <c r="Q62" s="73"/>
      <c r="R62" s="75"/>
      <c r="S62" s="76"/>
      <c r="T62" s="77"/>
      <c r="U62" s="78"/>
      <c r="V62" s="79"/>
      <c r="W62" s="80"/>
      <c r="X62" s="81"/>
      <c r="Y62" s="82"/>
      <c r="Z62" s="82"/>
      <c r="AA62" s="123"/>
      <c r="AB62" s="85"/>
      <c r="AC62" s="86"/>
      <c r="AD62" s="237"/>
      <c r="AE62" s="65"/>
      <c r="AF62" s="232"/>
      <c r="AG62" s="67"/>
      <c r="AH62" s="67"/>
      <c r="AI62" s="67"/>
      <c r="AJ62" s="90"/>
      <c r="AK62" s="67"/>
      <c r="AL62" s="67"/>
    </row>
    <row r="63" ht="27.0" hidden="1" customHeight="1">
      <c r="A63" s="112"/>
      <c r="B63" s="186" t="s">
        <v>360</v>
      </c>
      <c r="C63" s="187" t="s">
        <v>358</v>
      </c>
      <c r="D63" s="124"/>
      <c r="E63" s="125"/>
      <c r="F63" s="142"/>
      <c r="G63" s="142"/>
      <c r="H63" s="142"/>
      <c r="I63" s="142"/>
      <c r="J63" s="142"/>
      <c r="K63" s="97"/>
      <c r="L63" s="72"/>
      <c r="M63" s="98"/>
      <c r="N63" s="74"/>
      <c r="O63" s="98"/>
      <c r="P63" s="98"/>
      <c r="Q63" s="98"/>
      <c r="R63" s="99"/>
      <c r="S63" s="100"/>
      <c r="T63" s="101"/>
      <c r="U63" s="102"/>
      <c r="V63" s="103"/>
      <c r="W63" s="104"/>
      <c r="X63" s="105"/>
      <c r="Y63" s="106"/>
      <c r="Z63" s="106"/>
      <c r="AA63" s="127"/>
      <c r="AB63" s="109"/>
      <c r="AC63" s="110"/>
      <c r="AD63" s="236"/>
      <c r="AE63" s="112"/>
      <c r="AF63" s="232"/>
      <c r="AG63" s="93"/>
      <c r="AH63" s="93"/>
      <c r="AI63" s="93"/>
      <c r="AJ63" s="114"/>
      <c r="AK63" s="93"/>
      <c r="AL63" s="93"/>
    </row>
    <row r="64" ht="27.0" hidden="1" customHeight="1">
      <c r="A64" s="65"/>
      <c r="B64" s="233" t="s">
        <v>361</v>
      </c>
      <c r="C64" s="201" t="s">
        <v>358</v>
      </c>
      <c r="D64" s="121"/>
      <c r="E64" s="122"/>
      <c r="F64" s="180"/>
      <c r="G64" s="180"/>
      <c r="H64" s="180"/>
      <c r="I64" s="180"/>
      <c r="J64" s="180"/>
      <c r="K64" s="71"/>
      <c r="L64" s="72"/>
      <c r="M64" s="73"/>
      <c r="N64" s="74"/>
      <c r="O64" s="73"/>
      <c r="P64" s="73"/>
      <c r="Q64" s="73"/>
      <c r="R64" s="75"/>
      <c r="S64" s="76"/>
      <c r="T64" s="77"/>
      <c r="U64" s="78"/>
      <c r="V64" s="79"/>
      <c r="W64" s="80"/>
      <c r="X64" s="81"/>
      <c r="Y64" s="82"/>
      <c r="Z64" s="82"/>
      <c r="AA64" s="123"/>
      <c r="AB64" s="85"/>
      <c r="AC64" s="86"/>
      <c r="AD64" s="237"/>
      <c r="AE64" s="65"/>
      <c r="AF64" s="232"/>
      <c r="AG64" s="67"/>
      <c r="AH64" s="67"/>
      <c r="AI64" s="67"/>
      <c r="AJ64" s="90"/>
      <c r="AK64" s="67"/>
      <c r="AL64" s="67"/>
    </row>
    <row r="65" ht="27.0" hidden="1" customHeight="1">
      <c r="A65" s="112"/>
      <c r="B65" s="186" t="s">
        <v>362</v>
      </c>
      <c r="C65" s="187" t="s">
        <v>358</v>
      </c>
      <c r="D65" s="124"/>
      <c r="E65" s="125"/>
      <c r="F65" s="142"/>
      <c r="G65" s="142"/>
      <c r="H65" s="142"/>
      <c r="I65" s="142"/>
      <c r="J65" s="142"/>
      <c r="K65" s="97"/>
      <c r="L65" s="72"/>
      <c r="M65" s="98"/>
      <c r="N65" s="74"/>
      <c r="O65" s="98"/>
      <c r="P65" s="98"/>
      <c r="Q65" s="98"/>
      <c r="R65" s="99"/>
      <c r="S65" s="100"/>
      <c r="T65" s="101"/>
      <c r="U65" s="102"/>
      <c r="V65" s="103"/>
      <c r="W65" s="104"/>
      <c r="X65" s="105"/>
      <c r="Y65" s="106"/>
      <c r="Z65" s="106"/>
      <c r="AA65" s="127"/>
      <c r="AB65" s="109"/>
      <c r="AC65" s="110"/>
      <c r="AD65" s="236"/>
      <c r="AE65" s="112"/>
      <c r="AF65" s="232"/>
      <c r="AG65" s="93"/>
      <c r="AH65" s="93"/>
      <c r="AI65" s="93"/>
      <c r="AJ65" s="114"/>
      <c r="AK65" s="93"/>
      <c r="AL65" s="93"/>
    </row>
    <row r="66" ht="27.0" hidden="1" customHeight="1">
      <c r="A66" s="65"/>
      <c r="B66" s="233" t="s">
        <v>363</v>
      </c>
      <c r="C66" s="201" t="s">
        <v>358</v>
      </c>
      <c r="D66" s="121"/>
      <c r="E66" s="122"/>
      <c r="F66" s="180"/>
      <c r="G66" s="180"/>
      <c r="H66" s="180"/>
      <c r="I66" s="180"/>
      <c r="J66" s="180"/>
      <c r="K66" s="71"/>
      <c r="L66" s="72"/>
      <c r="M66" s="73"/>
      <c r="N66" s="74"/>
      <c r="O66" s="73"/>
      <c r="P66" s="73"/>
      <c r="Q66" s="73"/>
      <c r="R66" s="75"/>
      <c r="S66" s="76"/>
      <c r="T66" s="77"/>
      <c r="U66" s="78"/>
      <c r="V66" s="79"/>
      <c r="W66" s="80"/>
      <c r="X66" s="81"/>
      <c r="Y66" s="82"/>
      <c r="Z66" s="82"/>
      <c r="AA66" s="123"/>
      <c r="AB66" s="85"/>
      <c r="AC66" s="86"/>
      <c r="AD66" s="237"/>
      <c r="AE66" s="65"/>
      <c r="AF66" s="232"/>
      <c r="AG66" s="67"/>
      <c r="AH66" s="67"/>
      <c r="AI66" s="67"/>
      <c r="AJ66" s="90"/>
      <c r="AK66" s="67"/>
      <c r="AL66" s="67"/>
    </row>
    <row r="67" ht="27.0" hidden="1" customHeight="1">
      <c r="A67" s="112"/>
      <c r="B67" s="186" t="s">
        <v>364</v>
      </c>
      <c r="C67" s="187" t="s">
        <v>358</v>
      </c>
      <c r="D67" s="124"/>
      <c r="E67" s="125"/>
      <c r="F67" s="142"/>
      <c r="G67" s="142"/>
      <c r="H67" s="142"/>
      <c r="I67" s="142"/>
      <c r="J67" s="142"/>
      <c r="K67" s="97"/>
      <c r="L67" s="72"/>
      <c r="M67" s="98"/>
      <c r="N67" s="74"/>
      <c r="O67" s="98"/>
      <c r="P67" s="98"/>
      <c r="Q67" s="98"/>
      <c r="R67" s="99"/>
      <c r="S67" s="100"/>
      <c r="T67" s="101"/>
      <c r="U67" s="102"/>
      <c r="V67" s="103"/>
      <c r="W67" s="104"/>
      <c r="X67" s="105"/>
      <c r="Y67" s="106"/>
      <c r="Z67" s="106"/>
      <c r="AA67" s="127"/>
      <c r="AB67" s="109"/>
      <c r="AC67" s="110"/>
      <c r="AD67" s="236"/>
      <c r="AE67" s="112"/>
      <c r="AF67" s="232"/>
      <c r="AG67" s="93"/>
      <c r="AH67" s="93"/>
      <c r="AI67" s="93"/>
      <c r="AJ67" s="114"/>
      <c r="AK67" s="93"/>
      <c r="AL67" s="93"/>
    </row>
    <row r="68" ht="27.0" hidden="1" customHeight="1">
      <c r="A68" s="65"/>
      <c r="B68" s="233" t="s">
        <v>365</v>
      </c>
      <c r="C68" s="201" t="s">
        <v>358</v>
      </c>
      <c r="D68" s="121"/>
      <c r="E68" s="122"/>
      <c r="F68" s="180"/>
      <c r="G68" s="180"/>
      <c r="H68" s="180"/>
      <c r="I68" s="180"/>
      <c r="J68" s="180"/>
      <c r="K68" s="71"/>
      <c r="L68" s="72"/>
      <c r="M68" s="73"/>
      <c r="N68" s="74"/>
      <c r="O68" s="73"/>
      <c r="P68" s="73"/>
      <c r="Q68" s="73"/>
      <c r="R68" s="75"/>
      <c r="S68" s="76"/>
      <c r="T68" s="77"/>
      <c r="U68" s="78"/>
      <c r="V68" s="79"/>
      <c r="W68" s="80"/>
      <c r="X68" s="81"/>
      <c r="Y68" s="82"/>
      <c r="Z68" s="82"/>
      <c r="AA68" s="123"/>
      <c r="AB68" s="85"/>
      <c r="AC68" s="86"/>
      <c r="AD68" s="237"/>
      <c r="AE68" s="65"/>
      <c r="AF68" s="232"/>
      <c r="AG68" s="67"/>
      <c r="AH68" s="67"/>
      <c r="AI68" s="67"/>
      <c r="AJ68" s="90"/>
      <c r="AK68" s="67"/>
      <c r="AL68" s="67"/>
    </row>
    <row r="69" ht="27.0" hidden="1" customHeight="1">
      <c r="A69" s="112"/>
      <c r="B69" s="186" t="s">
        <v>366</v>
      </c>
      <c r="C69" s="187" t="s">
        <v>358</v>
      </c>
      <c r="D69" s="124"/>
      <c r="E69" s="125"/>
      <c r="F69" s="142"/>
      <c r="G69" s="142"/>
      <c r="H69" s="142"/>
      <c r="I69" s="142"/>
      <c r="J69" s="142"/>
      <c r="K69" s="97"/>
      <c r="L69" s="72"/>
      <c r="M69" s="98"/>
      <c r="N69" s="74"/>
      <c r="O69" s="98"/>
      <c r="P69" s="98"/>
      <c r="Q69" s="98"/>
      <c r="R69" s="99"/>
      <c r="S69" s="100"/>
      <c r="T69" s="101"/>
      <c r="U69" s="102"/>
      <c r="V69" s="103"/>
      <c r="W69" s="104"/>
      <c r="X69" s="105"/>
      <c r="Y69" s="106"/>
      <c r="Z69" s="106"/>
      <c r="AA69" s="127"/>
      <c r="AB69" s="109"/>
      <c r="AC69" s="110"/>
      <c r="AD69" s="236"/>
      <c r="AE69" s="112"/>
      <c r="AF69" s="232"/>
      <c r="AG69" s="93"/>
      <c r="AH69" s="93"/>
      <c r="AI69" s="93"/>
      <c r="AJ69" s="114"/>
      <c r="AK69" s="93"/>
      <c r="AL69" s="93"/>
    </row>
    <row r="70" ht="27.0" hidden="1" customHeight="1">
      <c r="A70" s="65"/>
      <c r="B70" s="233" t="s">
        <v>367</v>
      </c>
      <c r="C70" s="201" t="s">
        <v>358</v>
      </c>
      <c r="D70" s="121"/>
      <c r="E70" s="122"/>
      <c r="F70" s="180"/>
      <c r="G70" s="180"/>
      <c r="H70" s="180"/>
      <c r="I70" s="180"/>
      <c r="J70" s="180"/>
      <c r="K70" s="71"/>
      <c r="L70" s="72"/>
      <c r="M70" s="73"/>
      <c r="N70" s="74"/>
      <c r="O70" s="73"/>
      <c r="P70" s="73"/>
      <c r="Q70" s="73"/>
      <c r="R70" s="75"/>
      <c r="S70" s="76"/>
      <c r="T70" s="77"/>
      <c r="U70" s="78"/>
      <c r="V70" s="79"/>
      <c r="W70" s="80"/>
      <c r="X70" s="81"/>
      <c r="Y70" s="82"/>
      <c r="Z70" s="82"/>
      <c r="AA70" s="123"/>
      <c r="AB70" s="85"/>
      <c r="AC70" s="86"/>
      <c r="AD70" s="237"/>
      <c r="AE70" s="65"/>
      <c r="AF70" s="232"/>
      <c r="AG70" s="67"/>
      <c r="AH70" s="67"/>
      <c r="AI70" s="67"/>
      <c r="AJ70" s="90"/>
      <c r="AK70" s="67"/>
      <c r="AL70" s="67"/>
    </row>
    <row r="71" ht="27.0" hidden="1" customHeight="1">
      <c r="A71" s="97"/>
      <c r="B71" s="186" t="s">
        <v>368</v>
      </c>
      <c r="C71" s="187" t="s">
        <v>369</v>
      </c>
      <c r="D71" s="94"/>
      <c r="E71" s="102"/>
      <c r="F71" s="96"/>
      <c r="G71" s="96"/>
      <c r="H71" s="96"/>
      <c r="I71" s="96"/>
      <c r="J71" s="96"/>
      <c r="K71" s="97"/>
      <c r="L71" s="72"/>
      <c r="M71" s="98"/>
      <c r="N71" s="74"/>
      <c r="O71" s="98"/>
      <c r="P71" s="98"/>
      <c r="Q71" s="98"/>
      <c r="R71" s="99"/>
      <c r="S71" s="99"/>
      <c r="T71" s="101"/>
      <c r="U71" s="102"/>
      <c r="V71" s="103"/>
      <c r="W71" s="104"/>
      <c r="X71" s="105"/>
      <c r="Y71" s="106"/>
      <c r="Z71" s="107"/>
      <c r="AA71" s="108" t="s">
        <v>54</v>
      </c>
      <c r="AB71" s="109">
        <v>0.1</v>
      </c>
      <c r="AC71" s="110"/>
      <c r="AD71" s="238"/>
      <c r="AE71" s="97"/>
      <c r="AF71" s="239" t="s">
        <v>370</v>
      </c>
      <c r="AG71" s="240" t="s">
        <v>371</v>
      </c>
      <c r="AH71" s="240"/>
      <c r="AI71" s="187"/>
      <c r="AJ71" s="199"/>
      <c r="AK71" s="187"/>
      <c r="AL71" s="187"/>
    </row>
    <row r="72" ht="27.0" hidden="1" customHeight="1">
      <c r="A72" s="71"/>
      <c r="B72" s="233" t="s">
        <v>372</v>
      </c>
      <c r="C72" s="201" t="s">
        <v>373</v>
      </c>
      <c r="D72" s="68"/>
      <c r="E72" s="78"/>
      <c r="F72" s="70"/>
      <c r="G72" s="70"/>
      <c r="H72" s="70"/>
      <c r="I72" s="70"/>
      <c r="J72" s="70"/>
      <c r="K72" s="71">
        <v>10.0</v>
      </c>
      <c r="L72" s="72"/>
      <c r="M72" s="73"/>
      <c r="N72" s="74"/>
      <c r="O72" s="73"/>
      <c r="P72" s="73"/>
      <c r="Q72" s="73"/>
      <c r="R72" s="75">
        <f>L72*W72</f>
        <v>0</v>
      </c>
      <c r="S72" s="75"/>
      <c r="T72" s="77">
        <f>L72*X72</f>
        <v>0</v>
      </c>
      <c r="U72" s="78"/>
      <c r="V72" s="79"/>
      <c r="W72" s="80">
        <v>0.14</v>
      </c>
      <c r="X72" s="81">
        <f>8*8*4/1000000</f>
        <v>0.000256</v>
      </c>
      <c r="Y72" s="82" t="s">
        <v>374</v>
      </c>
      <c r="Z72" s="83"/>
      <c r="AA72" s="84" t="s">
        <v>54</v>
      </c>
      <c r="AB72" s="85"/>
      <c r="AC72" s="86" t="s">
        <v>375</v>
      </c>
      <c r="AD72" s="241" t="s">
        <v>376</v>
      </c>
      <c r="AE72" s="71" t="s">
        <v>56</v>
      </c>
      <c r="AF72" s="242" t="s">
        <v>377</v>
      </c>
      <c r="AG72" s="243" t="s">
        <v>378</v>
      </c>
      <c r="AH72" s="243"/>
      <c r="AI72" s="201" t="s">
        <v>379</v>
      </c>
      <c r="AJ72" s="244" t="s">
        <v>133</v>
      </c>
      <c r="AK72" s="201"/>
      <c r="AL72" s="201" t="s">
        <v>380</v>
      </c>
    </row>
    <row r="73" ht="27.0" hidden="1" customHeight="1">
      <c r="A73" s="106"/>
      <c r="B73" s="110" t="s">
        <v>381</v>
      </c>
      <c r="C73" s="169" t="s">
        <v>382</v>
      </c>
      <c r="D73" s="245"/>
      <c r="E73" s="246"/>
      <c r="F73" s="247"/>
      <c r="G73" s="247"/>
      <c r="H73" s="247"/>
      <c r="I73" s="247"/>
      <c r="J73" s="96"/>
      <c r="K73" s="97"/>
      <c r="L73" s="248"/>
      <c r="M73" s="98"/>
      <c r="N73" s="206"/>
      <c r="O73" s="221"/>
      <c r="P73" s="221"/>
      <c r="Q73" s="221"/>
      <c r="R73" s="99"/>
      <c r="S73" s="99"/>
      <c r="T73" s="101"/>
      <c r="U73" s="222"/>
      <c r="V73" s="103"/>
      <c r="W73" s="104"/>
      <c r="X73" s="105"/>
      <c r="Y73" s="106"/>
      <c r="Z73" s="106"/>
      <c r="AA73" s="108" t="s">
        <v>54</v>
      </c>
      <c r="AB73" s="127"/>
      <c r="AC73" s="225" t="s">
        <v>383</v>
      </c>
      <c r="AD73" s="249"/>
      <c r="AE73" s="106"/>
      <c r="AF73" s="250" t="s">
        <v>384</v>
      </c>
      <c r="AG73" s="251" t="s">
        <v>385</v>
      </c>
      <c r="AH73" s="251"/>
      <c r="AI73" s="93"/>
      <c r="AJ73" s="114"/>
      <c r="AK73" s="93"/>
      <c r="AL73" s="93"/>
    </row>
    <row r="74" ht="27.0" hidden="1" customHeight="1">
      <c r="A74" s="82"/>
      <c r="B74" s="86" t="s">
        <v>386</v>
      </c>
      <c r="C74" s="177" t="s">
        <v>387</v>
      </c>
      <c r="D74" s="252"/>
      <c r="E74" s="253"/>
      <c r="F74" s="254"/>
      <c r="G74" s="254"/>
      <c r="H74" s="254"/>
      <c r="I74" s="254"/>
      <c r="J74" s="70"/>
      <c r="K74" s="71"/>
      <c r="L74" s="248"/>
      <c r="M74" s="73"/>
      <c r="N74" s="206"/>
      <c r="O74" s="207"/>
      <c r="P74" s="207"/>
      <c r="Q74" s="207"/>
      <c r="R74" s="75"/>
      <c r="S74" s="75"/>
      <c r="T74" s="77"/>
      <c r="U74" s="208"/>
      <c r="V74" s="79"/>
      <c r="W74" s="80"/>
      <c r="X74" s="81"/>
      <c r="Y74" s="82"/>
      <c r="Z74" s="82"/>
      <c r="AA74" s="84" t="s">
        <v>54</v>
      </c>
      <c r="AB74" s="123"/>
      <c r="AC74" s="255"/>
      <c r="AD74" s="256"/>
      <c r="AE74" s="82"/>
      <c r="AF74" s="257" t="s">
        <v>388</v>
      </c>
      <c r="AG74" s="257" t="s">
        <v>389</v>
      </c>
      <c r="AH74" s="257"/>
      <c r="AI74" s="67"/>
      <c r="AJ74" s="90"/>
      <c r="AK74" s="67"/>
      <c r="AL74" s="67"/>
    </row>
    <row r="75" ht="27.0" hidden="1" customHeight="1">
      <c r="A75" s="106"/>
      <c r="B75" s="110" t="s">
        <v>390</v>
      </c>
      <c r="C75" s="169" t="s">
        <v>391</v>
      </c>
      <c r="D75" s="245"/>
      <c r="E75" s="246"/>
      <c r="F75" s="247"/>
      <c r="G75" s="247"/>
      <c r="H75" s="247"/>
      <c r="I75" s="247"/>
      <c r="J75" s="96"/>
      <c r="K75" s="97"/>
      <c r="L75" s="248"/>
      <c r="M75" s="98"/>
      <c r="N75" s="206"/>
      <c r="O75" s="221"/>
      <c r="P75" s="221"/>
      <c r="Q75" s="221"/>
      <c r="R75" s="99"/>
      <c r="S75" s="99"/>
      <c r="T75" s="101"/>
      <c r="U75" s="222"/>
      <c r="V75" s="103"/>
      <c r="W75" s="104"/>
      <c r="X75" s="105"/>
      <c r="Y75" s="106"/>
      <c r="Z75" s="106"/>
      <c r="AA75" s="108" t="s">
        <v>54</v>
      </c>
      <c r="AB75" s="127"/>
      <c r="AC75" s="225"/>
      <c r="AD75" s="249"/>
      <c r="AE75" s="106"/>
      <c r="AF75" s="251" t="s">
        <v>392</v>
      </c>
      <c r="AG75" s="251" t="s">
        <v>393</v>
      </c>
      <c r="AH75" s="251"/>
      <c r="AI75" s="93"/>
      <c r="AJ75" s="114"/>
      <c r="AK75" s="93"/>
      <c r="AL75" s="93"/>
    </row>
    <row r="76" ht="27.0" hidden="1" customHeight="1">
      <c r="A76" s="82"/>
      <c r="B76" s="86" t="s">
        <v>394</v>
      </c>
      <c r="C76" s="177" t="s">
        <v>395</v>
      </c>
      <c r="D76" s="252"/>
      <c r="E76" s="253"/>
      <c r="F76" s="254"/>
      <c r="G76" s="254"/>
      <c r="H76" s="254"/>
      <c r="I76" s="254"/>
      <c r="J76" s="70"/>
      <c r="K76" s="71"/>
      <c r="L76" s="248"/>
      <c r="M76" s="73"/>
      <c r="N76" s="206"/>
      <c r="O76" s="207"/>
      <c r="P76" s="207"/>
      <c r="Q76" s="207"/>
      <c r="R76" s="75"/>
      <c r="S76" s="75"/>
      <c r="T76" s="77"/>
      <c r="U76" s="208"/>
      <c r="V76" s="79"/>
      <c r="W76" s="80"/>
      <c r="X76" s="81"/>
      <c r="Y76" s="82"/>
      <c r="Z76" s="82"/>
      <c r="AA76" s="84" t="s">
        <v>54</v>
      </c>
      <c r="AB76" s="123"/>
      <c r="AC76" s="211"/>
      <c r="AD76" s="256"/>
      <c r="AE76" s="82"/>
      <c r="AF76" s="257" t="s">
        <v>396</v>
      </c>
      <c r="AG76" s="257" t="s">
        <v>397</v>
      </c>
      <c r="AH76" s="257"/>
      <c r="AI76" s="67"/>
      <c r="AJ76" s="90"/>
      <c r="AK76" s="67"/>
      <c r="AL76" s="67"/>
    </row>
    <row r="77" ht="27.0" hidden="1" customHeight="1">
      <c r="A77" s="106"/>
      <c r="B77" s="110" t="s">
        <v>398</v>
      </c>
      <c r="C77" s="169" t="s">
        <v>399</v>
      </c>
      <c r="D77" s="245"/>
      <c r="E77" s="258"/>
      <c r="F77" s="258"/>
      <c r="G77" s="258"/>
      <c r="H77" s="258"/>
      <c r="I77" s="258"/>
      <c r="J77" s="96"/>
      <c r="K77" s="219"/>
      <c r="L77" s="205"/>
      <c r="M77" s="98"/>
      <c r="N77" s="206"/>
      <c r="O77" s="221"/>
      <c r="P77" s="221"/>
      <c r="Q77" s="221"/>
      <c r="R77" s="99"/>
      <c r="S77" s="99"/>
      <c r="T77" s="101"/>
      <c r="U77" s="222"/>
      <c r="V77" s="103"/>
      <c r="W77" s="104"/>
      <c r="X77" s="105"/>
      <c r="Y77" s="218"/>
      <c r="Z77" s="106"/>
      <c r="AA77" s="108" t="s">
        <v>54</v>
      </c>
      <c r="AB77" s="224"/>
      <c r="AC77" s="225"/>
      <c r="AD77" s="226"/>
      <c r="AE77" s="218"/>
      <c r="AF77" s="251" t="s">
        <v>400</v>
      </c>
      <c r="AG77" s="251" t="s">
        <v>401</v>
      </c>
      <c r="AH77" s="251"/>
      <c r="AI77" s="93"/>
      <c r="AJ77" s="114"/>
      <c r="AK77" s="93"/>
      <c r="AL77" s="93"/>
    </row>
    <row r="78" ht="27.0" hidden="1" customHeight="1">
      <c r="A78" s="82"/>
      <c r="B78" s="86" t="s">
        <v>402</v>
      </c>
      <c r="C78" s="177" t="s">
        <v>403</v>
      </c>
      <c r="D78" s="252"/>
      <c r="E78" s="253"/>
      <c r="F78" s="254"/>
      <c r="G78" s="254"/>
      <c r="H78" s="254"/>
      <c r="I78" s="254"/>
      <c r="J78" s="70"/>
      <c r="K78" s="71"/>
      <c r="L78" s="248"/>
      <c r="M78" s="73"/>
      <c r="N78" s="206"/>
      <c r="O78" s="207"/>
      <c r="P78" s="207"/>
      <c r="Q78" s="207"/>
      <c r="R78" s="75"/>
      <c r="S78" s="75"/>
      <c r="T78" s="77"/>
      <c r="U78" s="208"/>
      <c r="V78" s="79"/>
      <c r="W78" s="80"/>
      <c r="X78" s="81"/>
      <c r="Y78" s="82"/>
      <c r="Z78" s="82"/>
      <c r="AA78" s="84" t="s">
        <v>54</v>
      </c>
      <c r="AB78" s="123"/>
      <c r="AC78" s="211"/>
      <c r="AD78" s="256"/>
      <c r="AE78" s="82"/>
      <c r="AF78" s="257" t="s">
        <v>388</v>
      </c>
      <c r="AG78" s="257" t="s">
        <v>404</v>
      </c>
      <c r="AH78" s="257"/>
      <c r="AI78" s="67"/>
      <c r="AJ78" s="90"/>
      <c r="AK78" s="67"/>
      <c r="AL78" s="67"/>
    </row>
    <row r="79" ht="27.0" hidden="1" customHeight="1">
      <c r="A79" s="106"/>
      <c r="B79" s="110" t="s">
        <v>405</v>
      </c>
      <c r="C79" s="169" t="s">
        <v>406</v>
      </c>
      <c r="D79" s="245"/>
      <c r="E79" s="246"/>
      <c r="F79" s="247"/>
      <c r="G79" s="247"/>
      <c r="H79" s="247"/>
      <c r="I79" s="247"/>
      <c r="J79" s="96"/>
      <c r="K79" s="97"/>
      <c r="L79" s="248"/>
      <c r="M79" s="98"/>
      <c r="N79" s="206"/>
      <c r="O79" s="221"/>
      <c r="P79" s="221"/>
      <c r="Q79" s="221"/>
      <c r="R79" s="99"/>
      <c r="S79" s="99"/>
      <c r="T79" s="101"/>
      <c r="U79" s="222"/>
      <c r="V79" s="103"/>
      <c r="W79" s="104"/>
      <c r="X79" s="105"/>
      <c r="Y79" s="106"/>
      <c r="Z79" s="106"/>
      <c r="AA79" s="108" t="s">
        <v>54</v>
      </c>
      <c r="AB79" s="127"/>
      <c r="AC79" s="225"/>
      <c r="AD79" s="249"/>
      <c r="AE79" s="106"/>
      <c r="AF79" s="251" t="s">
        <v>407</v>
      </c>
      <c r="AG79" s="259" t="s">
        <v>408</v>
      </c>
      <c r="AH79" s="259"/>
      <c r="AI79" s="93"/>
      <c r="AJ79" s="114"/>
      <c r="AK79" s="93"/>
      <c r="AL79" s="93"/>
    </row>
    <row r="80" ht="27.0" hidden="1" customHeight="1">
      <c r="A80" s="82"/>
      <c r="B80" s="86" t="s">
        <v>409</v>
      </c>
      <c r="C80" s="177" t="s">
        <v>410</v>
      </c>
      <c r="D80" s="252"/>
      <c r="E80" s="253"/>
      <c r="F80" s="254"/>
      <c r="G80" s="254"/>
      <c r="H80" s="254"/>
      <c r="I80" s="254"/>
      <c r="J80" s="70"/>
      <c r="K80" s="71"/>
      <c r="L80" s="248"/>
      <c r="M80" s="73"/>
      <c r="N80" s="206"/>
      <c r="O80" s="207"/>
      <c r="P80" s="207"/>
      <c r="Q80" s="207"/>
      <c r="R80" s="75"/>
      <c r="S80" s="75"/>
      <c r="T80" s="77"/>
      <c r="U80" s="208"/>
      <c r="V80" s="79"/>
      <c r="W80" s="80"/>
      <c r="X80" s="81"/>
      <c r="Y80" s="82"/>
      <c r="Z80" s="82"/>
      <c r="AA80" s="84" t="s">
        <v>54</v>
      </c>
      <c r="AB80" s="123"/>
      <c r="AC80" s="211"/>
      <c r="AD80" s="256"/>
      <c r="AE80" s="82"/>
      <c r="AF80" s="257" t="s">
        <v>411</v>
      </c>
      <c r="AG80" s="257" t="s">
        <v>412</v>
      </c>
      <c r="AH80" s="257"/>
      <c r="AI80" s="67"/>
      <c r="AJ80" s="90"/>
      <c r="AK80" s="67"/>
      <c r="AL80" s="67"/>
    </row>
    <row r="81" ht="27.0" hidden="1" customHeight="1">
      <c r="A81" s="106"/>
      <c r="B81" s="110" t="s">
        <v>413</v>
      </c>
      <c r="C81" s="169" t="s">
        <v>414</v>
      </c>
      <c r="D81" s="245"/>
      <c r="E81" s="246"/>
      <c r="F81" s="247"/>
      <c r="G81" s="247"/>
      <c r="H81" s="247"/>
      <c r="I81" s="247"/>
      <c r="J81" s="96"/>
      <c r="K81" s="97"/>
      <c r="L81" s="248"/>
      <c r="M81" s="98"/>
      <c r="N81" s="206"/>
      <c r="O81" s="221"/>
      <c r="P81" s="221"/>
      <c r="Q81" s="221"/>
      <c r="R81" s="99"/>
      <c r="S81" s="99"/>
      <c r="T81" s="101"/>
      <c r="U81" s="222"/>
      <c r="V81" s="103"/>
      <c r="W81" s="104"/>
      <c r="X81" s="105"/>
      <c r="Y81" s="106"/>
      <c r="Z81" s="106"/>
      <c r="AA81" s="108" t="s">
        <v>54</v>
      </c>
      <c r="AB81" s="127"/>
      <c r="AC81" s="225"/>
      <c r="AD81" s="249"/>
      <c r="AE81" s="106"/>
      <c r="AF81" s="251" t="s">
        <v>415</v>
      </c>
      <c r="AG81" s="259" t="s">
        <v>416</v>
      </c>
      <c r="AH81" s="259"/>
      <c r="AI81" s="93"/>
      <c r="AJ81" s="114"/>
      <c r="AK81" s="93"/>
      <c r="AL81" s="93"/>
    </row>
    <row r="82" ht="27.0" hidden="1" customHeight="1">
      <c r="A82" s="82"/>
      <c r="B82" s="86" t="s">
        <v>417</v>
      </c>
      <c r="C82" s="177" t="s">
        <v>418</v>
      </c>
      <c r="D82" s="252"/>
      <c r="E82" s="260"/>
      <c r="F82" s="260"/>
      <c r="G82" s="260"/>
      <c r="H82" s="260"/>
      <c r="I82" s="260"/>
      <c r="J82" s="70"/>
      <c r="K82" s="204"/>
      <c r="L82" s="205"/>
      <c r="M82" s="73"/>
      <c r="N82" s="206"/>
      <c r="O82" s="207"/>
      <c r="P82" s="207"/>
      <c r="Q82" s="207"/>
      <c r="R82" s="75"/>
      <c r="S82" s="75"/>
      <c r="T82" s="77"/>
      <c r="U82" s="208"/>
      <c r="V82" s="79"/>
      <c r="W82" s="80"/>
      <c r="X82" s="81"/>
      <c r="Y82" s="203"/>
      <c r="Z82" s="82"/>
      <c r="AA82" s="84" t="s">
        <v>54</v>
      </c>
      <c r="AB82" s="210"/>
      <c r="AC82" s="211"/>
      <c r="AD82" s="212"/>
      <c r="AE82" s="203"/>
      <c r="AF82" s="257" t="s">
        <v>396</v>
      </c>
      <c r="AG82" s="257" t="s">
        <v>419</v>
      </c>
      <c r="AH82" s="257"/>
      <c r="AI82" s="67"/>
      <c r="AJ82" s="90"/>
      <c r="AK82" s="67"/>
      <c r="AL82" s="67"/>
    </row>
    <row r="83" ht="27.0" hidden="1" customHeight="1">
      <c r="A83" s="106"/>
      <c r="B83" s="110" t="s">
        <v>420</v>
      </c>
      <c r="C83" s="169" t="s">
        <v>421</v>
      </c>
      <c r="D83" s="245"/>
      <c r="E83" s="258"/>
      <c r="F83" s="258"/>
      <c r="G83" s="258"/>
      <c r="H83" s="258"/>
      <c r="I83" s="258"/>
      <c r="J83" s="96"/>
      <c r="K83" s="219"/>
      <c r="L83" s="205"/>
      <c r="M83" s="98"/>
      <c r="N83" s="206"/>
      <c r="O83" s="221"/>
      <c r="P83" s="221"/>
      <c r="Q83" s="221"/>
      <c r="R83" s="99"/>
      <c r="S83" s="99"/>
      <c r="T83" s="101"/>
      <c r="U83" s="222"/>
      <c r="V83" s="103"/>
      <c r="W83" s="104"/>
      <c r="X83" s="105"/>
      <c r="Y83" s="218"/>
      <c r="Z83" s="106"/>
      <c r="AA83" s="108" t="s">
        <v>54</v>
      </c>
      <c r="AB83" s="224"/>
      <c r="AC83" s="225"/>
      <c r="AD83" s="226"/>
      <c r="AE83" s="218"/>
      <c r="AF83" s="251" t="s">
        <v>411</v>
      </c>
      <c r="AG83" s="251" t="s">
        <v>422</v>
      </c>
      <c r="AH83" s="251"/>
      <c r="AI83" s="93"/>
      <c r="AJ83" s="114"/>
      <c r="AK83" s="93"/>
      <c r="AL83" s="93"/>
    </row>
    <row r="84" ht="27.0" hidden="1" customHeight="1">
      <c r="A84" s="82"/>
      <c r="B84" s="86" t="s">
        <v>423</v>
      </c>
      <c r="C84" s="177" t="s">
        <v>424</v>
      </c>
      <c r="D84" s="252"/>
      <c r="E84" s="260"/>
      <c r="F84" s="260"/>
      <c r="G84" s="260"/>
      <c r="H84" s="260"/>
      <c r="I84" s="260"/>
      <c r="J84" s="70"/>
      <c r="K84" s="204"/>
      <c r="L84" s="205"/>
      <c r="M84" s="73"/>
      <c r="N84" s="206"/>
      <c r="O84" s="207"/>
      <c r="P84" s="207"/>
      <c r="Q84" s="207"/>
      <c r="R84" s="75"/>
      <c r="S84" s="75"/>
      <c r="T84" s="77"/>
      <c r="U84" s="208"/>
      <c r="V84" s="79"/>
      <c r="W84" s="80"/>
      <c r="X84" s="81"/>
      <c r="Y84" s="203"/>
      <c r="Z84" s="82"/>
      <c r="AA84" s="84" t="s">
        <v>54</v>
      </c>
      <c r="AB84" s="210"/>
      <c r="AC84" s="211"/>
      <c r="AD84" s="212"/>
      <c r="AE84" s="203"/>
      <c r="AF84" s="257" t="s">
        <v>411</v>
      </c>
      <c r="AG84" s="257" t="s">
        <v>425</v>
      </c>
      <c r="AH84" s="257"/>
      <c r="AI84" s="67"/>
      <c r="AJ84" s="90"/>
      <c r="AK84" s="67"/>
      <c r="AL84" s="67"/>
    </row>
    <row r="85" ht="27.0" hidden="1" customHeight="1">
      <c r="A85" s="106"/>
      <c r="B85" s="110" t="s">
        <v>426</v>
      </c>
      <c r="C85" s="169" t="s">
        <v>427</v>
      </c>
      <c r="D85" s="245"/>
      <c r="E85" s="258"/>
      <c r="F85" s="258"/>
      <c r="G85" s="258"/>
      <c r="H85" s="258"/>
      <c r="I85" s="258"/>
      <c r="J85" s="96"/>
      <c r="K85" s="219"/>
      <c r="L85" s="205"/>
      <c r="M85" s="98"/>
      <c r="N85" s="206"/>
      <c r="O85" s="221"/>
      <c r="P85" s="221"/>
      <c r="Q85" s="221"/>
      <c r="R85" s="99"/>
      <c r="S85" s="99"/>
      <c r="T85" s="101"/>
      <c r="U85" s="222"/>
      <c r="V85" s="103"/>
      <c r="W85" s="104"/>
      <c r="X85" s="105"/>
      <c r="Y85" s="218"/>
      <c r="Z85" s="106"/>
      <c r="AA85" s="108" t="s">
        <v>54</v>
      </c>
      <c r="AB85" s="224"/>
      <c r="AC85" s="225"/>
      <c r="AD85" s="226"/>
      <c r="AE85" s="218"/>
      <c r="AF85" s="251" t="s">
        <v>411</v>
      </c>
      <c r="AG85" s="251" t="s">
        <v>428</v>
      </c>
      <c r="AH85" s="251"/>
      <c r="AI85" s="93"/>
      <c r="AJ85" s="114"/>
      <c r="AK85" s="93"/>
      <c r="AL85" s="93"/>
    </row>
    <row r="86" ht="27.0" hidden="1" customHeight="1">
      <c r="A86" s="82"/>
      <c r="B86" s="86" t="s">
        <v>429</v>
      </c>
      <c r="C86" s="177" t="s">
        <v>430</v>
      </c>
      <c r="D86" s="252"/>
      <c r="E86" s="260"/>
      <c r="F86" s="260"/>
      <c r="G86" s="260"/>
      <c r="H86" s="260"/>
      <c r="I86" s="260"/>
      <c r="J86" s="70"/>
      <c r="K86" s="204"/>
      <c r="L86" s="205"/>
      <c r="M86" s="73"/>
      <c r="N86" s="206"/>
      <c r="O86" s="207"/>
      <c r="P86" s="207"/>
      <c r="Q86" s="207"/>
      <c r="R86" s="75"/>
      <c r="S86" s="75"/>
      <c r="T86" s="77"/>
      <c r="U86" s="208"/>
      <c r="V86" s="79"/>
      <c r="W86" s="80"/>
      <c r="X86" s="81"/>
      <c r="Y86" s="203"/>
      <c r="Z86" s="82"/>
      <c r="AA86" s="84" t="s">
        <v>54</v>
      </c>
      <c r="AB86" s="210"/>
      <c r="AC86" s="211"/>
      <c r="AD86" s="212"/>
      <c r="AE86" s="203"/>
      <c r="AF86" s="257" t="s">
        <v>370</v>
      </c>
      <c r="AG86" s="257" t="s">
        <v>431</v>
      </c>
      <c r="AH86" s="257"/>
      <c r="AI86" s="67"/>
      <c r="AJ86" s="90"/>
      <c r="AK86" s="67"/>
      <c r="AL86" s="67"/>
    </row>
    <row r="87" ht="27.0" hidden="1" customHeight="1">
      <c r="A87" s="106"/>
      <c r="B87" s="110" t="s">
        <v>432</v>
      </c>
      <c r="C87" s="169" t="s">
        <v>433</v>
      </c>
      <c r="D87" s="261"/>
      <c r="E87" s="106"/>
      <c r="F87" s="106"/>
      <c r="G87" s="106"/>
      <c r="H87" s="106"/>
      <c r="I87" s="106"/>
      <c r="J87" s="106"/>
      <c r="K87" s="219"/>
      <c r="L87" s="205"/>
      <c r="M87" s="98"/>
      <c r="N87" s="206"/>
      <c r="O87" s="221"/>
      <c r="P87" s="221"/>
      <c r="Q87" s="221"/>
      <c r="R87" s="99"/>
      <c r="S87" s="99"/>
      <c r="T87" s="101"/>
      <c r="U87" s="222"/>
      <c r="V87" s="103"/>
      <c r="W87" s="104"/>
      <c r="X87" s="105"/>
      <c r="Y87" s="218"/>
      <c r="Z87" s="106"/>
      <c r="AA87" s="108" t="s">
        <v>54</v>
      </c>
      <c r="AB87" s="224"/>
      <c r="AC87" s="225"/>
      <c r="AD87" s="226"/>
      <c r="AE87" s="218"/>
      <c r="AF87" s="251" t="s">
        <v>370</v>
      </c>
      <c r="AG87" s="251" t="s">
        <v>434</v>
      </c>
      <c r="AH87" s="251"/>
      <c r="AI87" s="93"/>
      <c r="AJ87" s="114"/>
      <c r="AK87" s="93"/>
      <c r="AL87" s="93"/>
    </row>
    <row r="88" ht="27.0" hidden="1" customHeight="1">
      <c r="A88" s="82"/>
      <c r="B88" s="86" t="s">
        <v>435</v>
      </c>
      <c r="C88" s="177" t="s">
        <v>436</v>
      </c>
      <c r="D88" s="252"/>
      <c r="E88" s="253"/>
      <c r="F88" s="254"/>
      <c r="G88" s="254"/>
      <c r="H88" s="254"/>
      <c r="I88" s="254"/>
      <c r="J88" s="70"/>
      <c r="K88" s="71"/>
      <c r="L88" s="248"/>
      <c r="M88" s="73"/>
      <c r="N88" s="206"/>
      <c r="O88" s="207"/>
      <c r="P88" s="207"/>
      <c r="Q88" s="207"/>
      <c r="R88" s="75"/>
      <c r="S88" s="75"/>
      <c r="T88" s="77"/>
      <c r="U88" s="208"/>
      <c r="V88" s="79"/>
      <c r="W88" s="80"/>
      <c r="X88" s="81"/>
      <c r="Y88" s="82"/>
      <c r="Z88" s="82"/>
      <c r="AA88" s="84" t="s">
        <v>54</v>
      </c>
      <c r="AB88" s="123"/>
      <c r="AC88" s="211"/>
      <c r="AD88" s="256"/>
      <c r="AE88" s="82"/>
      <c r="AF88" s="257" t="s">
        <v>437</v>
      </c>
      <c r="AG88" s="257" t="s">
        <v>438</v>
      </c>
      <c r="AH88" s="257"/>
      <c r="AI88" s="67"/>
      <c r="AJ88" s="90"/>
      <c r="AK88" s="67"/>
      <c r="AL88" s="67"/>
    </row>
    <row r="89" ht="27.0" hidden="1" customHeight="1">
      <c r="A89" s="106"/>
      <c r="B89" s="110" t="s">
        <v>439</v>
      </c>
      <c r="C89" s="169" t="s">
        <v>440</v>
      </c>
      <c r="D89" s="261"/>
      <c r="E89" s="106"/>
      <c r="F89" s="106"/>
      <c r="G89" s="106"/>
      <c r="H89" s="106"/>
      <c r="I89" s="106"/>
      <c r="J89" s="106"/>
      <c r="K89" s="219"/>
      <c r="L89" s="205"/>
      <c r="M89" s="98"/>
      <c r="N89" s="206"/>
      <c r="O89" s="221"/>
      <c r="P89" s="221"/>
      <c r="Q89" s="221"/>
      <c r="R89" s="99"/>
      <c r="S89" s="99"/>
      <c r="T89" s="101"/>
      <c r="U89" s="222"/>
      <c r="V89" s="103"/>
      <c r="W89" s="104"/>
      <c r="X89" s="105"/>
      <c r="Y89" s="218"/>
      <c r="Z89" s="106"/>
      <c r="AA89" s="224"/>
      <c r="AB89" s="224"/>
      <c r="AC89" s="225"/>
      <c r="AD89" s="226"/>
      <c r="AE89" s="218"/>
      <c r="AF89" s="251" t="s">
        <v>441</v>
      </c>
      <c r="AG89" s="251" t="s">
        <v>442</v>
      </c>
      <c r="AH89" s="251"/>
      <c r="AI89" s="93"/>
      <c r="AJ89" s="114"/>
      <c r="AK89" s="93"/>
      <c r="AL89" s="93"/>
    </row>
    <row r="90" ht="27.0" hidden="1" customHeight="1">
      <c r="A90" s="82"/>
      <c r="B90" s="86" t="s">
        <v>443</v>
      </c>
      <c r="C90" s="177" t="s">
        <v>444</v>
      </c>
      <c r="D90" s="262"/>
      <c r="E90" s="82"/>
      <c r="F90" s="82"/>
      <c r="G90" s="82"/>
      <c r="H90" s="82"/>
      <c r="I90" s="82"/>
      <c r="J90" s="82"/>
      <c r="K90" s="204"/>
      <c r="L90" s="205"/>
      <c r="M90" s="73"/>
      <c r="N90" s="206"/>
      <c r="O90" s="207"/>
      <c r="P90" s="207"/>
      <c r="Q90" s="207"/>
      <c r="R90" s="75"/>
      <c r="S90" s="75"/>
      <c r="T90" s="77"/>
      <c r="U90" s="208"/>
      <c r="V90" s="79"/>
      <c r="W90" s="80"/>
      <c r="X90" s="81"/>
      <c r="Y90" s="203"/>
      <c r="Z90" s="82"/>
      <c r="AA90" s="210"/>
      <c r="AB90" s="210"/>
      <c r="AC90" s="211"/>
      <c r="AD90" s="212"/>
      <c r="AE90" s="203"/>
      <c r="AF90" s="257" t="s">
        <v>445</v>
      </c>
      <c r="AG90" s="257" t="s">
        <v>446</v>
      </c>
      <c r="AH90" s="257"/>
      <c r="AI90" s="67"/>
      <c r="AJ90" s="90"/>
      <c r="AK90" s="67"/>
      <c r="AL90" s="67"/>
    </row>
    <row r="91" ht="27.0" hidden="1" customHeight="1">
      <c r="A91" s="106"/>
      <c r="B91" s="110" t="s">
        <v>447</v>
      </c>
      <c r="C91" s="169" t="s">
        <v>448</v>
      </c>
      <c r="D91" s="217"/>
      <c r="E91" s="218"/>
      <c r="F91" s="218"/>
      <c r="G91" s="218"/>
      <c r="H91" s="218"/>
      <c r="I91" s="218"/>
      <c r="J91" s="142"/>
      <c r="K91" s="219"/>
      <c r="L91" s="205"/>
      <c r="M91" s="98"/>
      <c r="N91" s="206"/>
      <c r="O91" s="221"/>
      <c r="P91" s="221"/>
      <c r="Q91" s="221"/>
      <c r="R91" s="99"/>
      <c r="S91" s="99"/>
      <c r="T91" s="101"/>
      <c r="U91" s="222"/>
      <c r="V91" s="103"/>
      <c r="W91" s="104"/>
      <c r="X91" s="105"/>
      <c r="Y91" s="218"/>
      <c r="Z91" s="223"/>
      <c r="AA91" s="224"/>
      <c r="AB91" s="224"/>
      <c r="AC91" s="225"/>
      <c r="AD91" s="226"/>
      <c r="AE91" s="218"/>
      <c r="AF91" s="110" t="s">
        <v>338</v>
      </c>
      <c r="AG91" s="227" t="s">
        <v>339</v>
      </c>
      <c r="AH91" s="228"/>
      <c r="AI91" s="93"/>
      <c r="AJ91" s="114"/>
      <c r="AK91" s="93"/>
      <c r="AL91" s="93"/>
    </row>
    <row r="92" ht="27.0" hidden="1" customHeight="1">
      <c r="A92" s="82"/>
      <c r="B92" s="86" t="s">
        <v>449</v>
      </c>
      <c r="C92" s="177" t="s">
        <v>450</v>
      </c>
      <c r="D92" s="202"/>
      <c r="E92" s="203"/>
      <c r="F92" s="203"/>
      <c r="G92" s="203"/>
      <c r="H92" s="203"/>
      <c r="I92" s="203"/>
      <c r="J92" s="180"/>
      <c r="K92" s="204"/>
      <c r="L92" s="205"/>
      <c r="M92" s="73"/>
      <c r="N92" s="206"/>
      <c r="O92" s="207"/>
      <c r="P92" s="207"/>
      <c r="Q92" s="207"/>
      <c r="R92" s="75"/>
      <c r="S92" s="75"/>
      <c r="T92" s="77"/>
      <c r="U92" s="208"/>
      <c r="V92" s="79"/>
      <c r="W92" s="80"/>
      <c r="X92" s="81"/>
      <c r="Y92" s="203"/>
      <c r="Z92" s="209"/>
      <c r="AA92" s="210"/>
      <c r="AB92" s="210"/>
      <c r="AC92" s="211"/>
      <c r="AD92" s="212"/>
      <c r="AE92" s="203"/>
      <c r="AF92" s="86" t="s">
        <v>338</v>
      </c>
      <c r="AG92" s="213" t="s">
        <v>339</v>
      </c>
      <c r="AH92" s="214"/>
      <c r="AI92" s="67"/>
      <c r="AJ92" s="90"/>
      <c r="AK92" s="67"/>
      <c r="AL92" s="67"/>
    </row>
    <row r="93" ht="27.0" hidden="1" customHeight="1">
      <c r="A93" s="106"/>
      <c r="B93" s="110" t="s">
        <v>325</v>
      </c>
      <c r="C93" s="169" t="s">
        <v>326</v>
      </c>
      <c r="D93" s="217"/>
      <c r="E93" s="218"/>
      <c r="F93" s="218"/>
      <c r="G93" s="218"/>
      <c r="H93" s="218"/>
      <c r="I93" s="218"/>
      <c r="J93" s="142"/>
      <c r="K93" s="219"/>
      <c r="L93" s="205"/>
      <c r="M93" s="98"/>
      <c r="N93" s="206"/>
      <c r="O93" s="221"/>
      <c r="P93" s="221"/>
      <c r="Q93" s="221"/>
      <c r="R93" s="99"/>
      <c r="S93" s="99"/>
      <c r="T93" s="101"/>
      <c r="U93" s="222"/>
      <c r="V93" s="103"/>
      <c r="W93" s="104"/>
      <c r="X93" s="105"/>
      <c r="Y93" s="218"/>
      <c r="Z93" s="223"/>
      <c r="AA93" s="224"/>
      <c r="AB93" s="224"/>
      <c r="AC93" s="225"/>
      <c r="AD93" s="226"/>
      <c r="AE93" s="218"/>
      <c r="AF93" s="110" t="s">
        <v>338</v>
      </c>
      <c r="AG93" s="227" t="s">
        <v>339</v>
      </c>
      <c r="AH93" s="228"/>
      <c r="AI93" s="93"/>
      <c r="AJ93" s="114"/>
      <c r="AK93" s="93"/>
      <c r="AL93" s="93"/>
    </row>
    <row r="94" ht="27.0" hidden="1" customHeight="1">
      <c r="A94" s="82"/>
      <c r="B94" s="86" t="s">
        <v>451</v>
      </c>
      <c r="C94" s="177" t="s">
        <v>452</v>
      </c>
      <c r="D94" s="202"/>
      <c r="E94" s="203"/>
      <c r="F94" s="203"/>
      <c r="G94" s="203"/>
      <c r="H94" s="203"/>
      <c r="I94" s="203"/>
      <c r="J94" s="180"/>
      <c r="K94" s="204"/>
      <c r="L94" s="205"/>
      <c r="M94" s="73"/>
      <c r="N94" s="206"/>
      <c r="O94" s="207"/>
      <c r="P94" s="207"/>
      <c r="Q94" s="207"/>
      <c r="R94" s="75"/>
      <c r="S94" s="75"/>
      <c r="T94" s="77"/>
      <c r="U94" s="208"/>
      <c r="V94" s="79"/>
      <c r="W94" s="80"/>
      <c r="X94" s="81"/>
      <c r="Y94" s="203"/>
      <c r="Z94" s="209"/>
      <c r="AA94" s="210"/>
      <c r="AB94" s="210"/>
      <c r="AC94" s="211"/>
      <c r="AD94" s="212"/>
      <c r="AE94" s="203"/>
      <c r="AF94" s="86" t="s">
        <v>338</v>
      </c>
      <c r="AG94" s="213" t="s">
        <v>339</v>
      </c>
      <c r="AH94" s="214"/>
      <c r="AI94" s="215"/>
      <c r="AJ94" s="216"/>
      <c r="AK94" s="215"/>
      <c r="AL94" s="215"/>
    </row>
    <row r="95" ht="27.0" hidden="1" customHeight="1">
      <c r="A95" s="106"/>
      <c r="B95" s="110" t="s">
        <v>453</v>
      </c>
      <c r="C95" s="169" t="s">
        <v>454</v>
      </c>
      <c r="D95" s="217"/>
      <c r="E95" s="218"/>
      <c r="F95" s="218"/>
      <c r="G95" s="218"/>
      <c r="H95" s="218"/>
      <c r="I95" s="218"/>
      <c r="J95" s="142"/>
      <c r="K95" s="219"/>
      <c r="L95" s="205"/>
      <c r="M95" s="98"/>
      <c r="N95" s="206"/>
      <c r="O95" s="221"/>
      <c r="P95" s="221"/>
      <c r="Q95" s="221"/>
      <c r="R95" s="99"/>
      <c r="S95" s="99"/>
      <c r="T95" s="101"/>
      <c r="U95" s="222"/>
      <c r="V95" s="103"/>
      <c r="W95" s="104"/>
      <c r="X95" s="105"/>
      <c r="Y95" s="218"/>
      <c r="Z95" s="223"/>
      <c r="AA95" s="224"/>
      <c r="AB95" s="224"/>
      <c r="AC95" s="225"/>
      <c r="AD95" s="226"/>
      <c r="AE95" s="218"/>
      <c r="AF95" s="110" t="s">
        <v>338</v>
      </c>
      <c r="AG95" s="227" t="s">
        <v>339</v>
      </c>
      <c r="AH95" s="228"/>
      <c r="AI95" s="229"/>
      <c r="AJ95" s="230"/>
      <c r="AK95" s="229"/>
      <c r="AL95" s="229"/>
    </row>
    <row r="96" ht="27.0" hidden="1" customHeight="1">
      <c r="A96" s="82"/>
      <c r="B96" s="86" t="s">
        <v>455</v>
      </c>
      <c r="C96" s="177" t="s">
        <v>456</v>
      </c>
      <c r="D96" s="202"/>
      <c r="E96" s="203"/>
      <c r="F96" s="203"/>
      <c r="G96" s="203"/>
      <c r="H96" s="203"/>
      <c r="I96" s="203"/>
      <c r="J96" s="180"/>
      <c r="K96" s="204"/>
      <c r="L96" s="205"/>
      <c r="M96" s="73"/>
      <c r="N96" s="206"/>
      <c r="O96" s="207"/>
      <c r="P96" s="207"/>
      <c r="Q96" s="207"/>
      <c r="R96" s="75"/>
      <c r="S96" s="75"/>
      <c r="T96" s="77"/>
      <c r="U96" s="208"/>
      <c r="V96" s="79"/>
      <c r="W96" s="80"/>
      <c r="X96" s="81"/>
      <c r="Y96" s="203"/>
      <c r="Z96" s="209"/>
      <c r="AA96" s="210"/>
      <c r="AB96" s="210"/>
      <c r="AC96" s="211"/>
      <c r="AD96" s="212"/>
      <c r="AE96" s="203"/>
      <c r="AF96" s="86" t="s">
        <v>338</v>
      </c>
      <c r="AG96" s="213" t="s">
        <v>339</v>
      </c>
      <c r="AH96" s="214"/>
      <c r="AI96" s="215"/>
      <c r="AJ96" s="216"/>
      <c r="AK96" s="215"/>
      <c r="AL96" s="215"/>
    </row>
    <row r="97" ht="27.0" hidden="1" customHeight="1">
      <c r="A97" s="106"/>
      <c r="B97" s="110" t="s">
        <v>457</v>
      </c>
      <c r="C97" s="169" t="s">
        <v>458</v>
      </c>
      <c r="D97" s="217"/>
      <c r="E97" s="218"/>
      <c r="F97" s="218"/>
      <c r="G97" s="218"/>
      <c r="H97" s="218"/>
      <c r="I97" s="218"/>
      <c r="J97" s="142"/>
      <c r="K97" s="219"/>
      <c r="L97" s="205"/>
      <c r="M97" s="98"/>
      <c r="N97" s="206"/>
      <c r="O97" s="221"/>
      <c r="P97" s="221"/>
      <c r="Q97" s="221"/>
      <c r="R97" s="99"/>
      <c r="S97" s="99"/>
      <c r="T97" s="101"/>
      <c r="U97" s="222"/>
      <c r="V97" s="103"/>
      <c r="W97" s="104"/>
      <c r="X97" s="105"/>
      <c r="Y97" s="218"/>
      <c r="Z97" s="223"/>
      <c r="AA97" s="224"/>
      <c r="AB97" s="224"/>
      <c r="AC97" s="225"/>
      <c r="AD97" s="226"/>
      <c r="AE97" s="218"/>
      <c r="AF97" s="110" t="s">
        <v>338</v>
      </c>
      <c r="AG97" s="227" t="s">
        <v>339</v>
      </c>
      <c r="AH97" s="228"/>
      <c r="AI97" s="229"/>
      <c r="AJ97" s="230"/>
      <c r="AK97" s="229"/>
      <c r="AL97" s="229"/>
    </row>
    <row r="98" ht="27.0" hidden="1" customHeight="1">
      <c r="A98" s="82"/>
      <c r="B98" s="86" t="s">
        <v>459</v>
      </c>
      <c r="C98" s="177" t="s">
        <v>460</v>
      </c>
      <c r="D98" s="202"/>
      <c r="E98" s="203"/>
      <c r="F98" s="203"/>
      <c r="G98" s="203"/>
      <c r="H98" s="203"/>
      <c r="I98" s="203"/>
      <c r="J98" s="180"/>
      <c r="K98" s="204"/>
      <c r="L98" s="205"/>
      <c r="M98" s="73"/>
      <c r="N98" s="206"/>
      <c r="O98" s="207"/>
      <c r="P98" s="207"/>
      <c r="Q98" s="207"/>
      <c r="R98" s="75"/>
      <c r="S98" s="75"/>
      <c r="T98" s="77"/>
      <c r="U98" s="208"/>
      <c r="V98" s="79"/>
      <c r="W98" s="80"/>
      <c r="X98" s="81"/>
      <c r="Y98" s="203"/>
      <c r="Z98" s="209"/>
      <c r="AA98" s="210"/>
      <c r="AB98" s="210"/>
      <c r="AC98" s="211"/>
      <c r="AD98" s="212"/>
      <c r="AE98" s="203"/>
      <c r="AF98" s="86" t="s">
        <v>338</v>
      </c>
      <c r="AG98" s="213" t="s">
        <v>339</v>
      </c>
      <c r="AH98" s="214"/>
      <c r="AI98" s="215"/>
      <c r="AJ98" s="216"/>
      <c r="AK98" s="215"/>
      <c r="AL98" s="215"/>
    </row>
    <row r="99" ht="27.0" hidden="1" customHeight="1">
      <c r="A99" s="106"/>
      <c r="B99" s="110" t="s">
        <v>461</v>
      </c>
      <c r="C99" s="169" t="s">
        <v>462</v>
      </c>
      <c r="D99" s="217"/>
      <c r="E99" s="218"/>
      <c r="F99" s="218"/>
      <c r="G99" s="218"/>
      <c r="H99" s="218"/>
      <c r="I99" s="218"/>
      <c r="J99" s="142"/>
      <c r="K99" s="219"/>
      <c r="L99" s="205"/>
      <c r="M99" s="98"/>
      <c r="N99" s="206"/>
      <c r="O99" s="221"/>
      <c r="P99" s="221"/>
      <c r="Q99" s="221"/>
      <c r="R99" s="99"/>
      <c r="S99" s="99"/>
      <c r="T99" s="101"/>
      <c r="U99" s="222"/>
      <c r="V99" s="103"/>
      <c r="W99" s="104"/>
      <c r="X99" s="105"/>
      <c r="Y99" s="218"/>
      <c r="Z99" s="223"/>
      <c r="AA99" s="224"/>
      <c r="AB99" s="224"/>
      <c r="AC99" s="225"/>
      <c r="AD99" s="226"/>
      <c r="AE99" s="218"/>
      <c r="AF99" s="110" t="s">
        <v>338</v>
      </c>
      <c r="AG99" s="227" t="s">
        <v>339</v>
      </c>
      <c r="AH99" s="228"/>
      <c r="AI99" s="229"/>
      <c r="AJ99" s="230"/>
      <c r="AK99" s="229"/>
      <c r="AL99" s="229"/>
    </row>
    <row r="100">
      <c r="A100" s="263"/>
      <c r="B100" s="264"/>
      <c r="C100" s="265"/>
      <c r="D100" s="266"/>
      <c r="E100" s="267"/>
      <c r="F100" s="267"/>
      <c r="G100" s="267"/>
      <c r="H100" s="267"/>
      <c r="I100" s="267"/>
      <c r="J100" s="268"/>
      <c r="K100" s="269"/>
      <c r="L100" s="270"/>
      <c r="M100" s="73"/>
      <c r="N100" s="206"/>
      <c r="O100" s="207"/>
      <c r="P100" s="207"/>
      <c r="Q100" s="207"/>
      <c r="R100" s="75"/>
      <c r="S100" s="75"/>
      <c r="T100" s="77"/>
      <c r="U100" s="208"/>
      <c r="V100" s="79"/>
      <c r="W100" s="207"/>
      <c r="X100" s="271"/>
      <c r="Y100" s="272"/>
      <c r="Z100" s="209"/>
      <c r="AA100" s="273"/>
      <c r="AB100" s="273"/>
      <c r="AC100" s="274"/>
      <c r="AD100" s="275"/>
      <c r="AE100" s="266"/>
      <c r="AF100" s="275"/>
      <c r="AG100" s="276"/>
      <c r="AH100" s="276"/>
      <c r="AI100" s="277"/>
      <c r="AJ100" s="277"/>
      <c r="AK100" s="277"/>
      <c r="AL100" s="277"/>
    </row>
    <row r="101" ht="25.5" customHeight="1">
      <c r="A101" s="143"/>
      <c r="B101" s="144" t="s">
        <v>463</v>
      </c>
      <c r="C101" s="145"/>
      <c r="D101" s="146"/>
      <c r="E101" s="147"/>
      <c r="F101" s="148"/>
      <c r="G101" s="148"/>
      <c r="H101" s="148"/>
      <c r="I101" s="148"/>
      <c r="J101" s="148"/>
      <c r="K101" s="149"/>
      <c r="L101" s="150"/>
      <c r="M101" s="151"/>
      <c r="N101" s="152"/>
      <c r="O101" s="149"/>
      <c r="P101" s="153"/>
      <c r="Q101" s="153"/>
      <c r="R101" s="153"/>
      <c r="S101" s="154"/>
      <c r="T101" s="155"/>
      <c r="U101" s="156"/>
      <c r="V101" s="157"/>
      <c r="W101" s="158"/>
      <c r="X101" s="159"/>
      <c r="Y101" s="153"/>
      <c r="Z101" s="160"/>
      <c r="AA101" s="161"/>
      <c r="AB101" s="162"/>
      <c r="AC101" s="153"/>
      <c r="AD101" s="163"/>
      <c r="AE101" s="143"/>
      <c r="AF101" s="164"/>
      <c r="AG101" s="165"/>
      <c r="AH101" s="165"/>
      <c r="AI101" s="145"/>
      <c r="AJ101" s="166"/>
      <c r="AK101" s="145"/>
      <c r="AL101" s="145"/>
    </row>
    <row r="102" ht="39.75" hidden="1" customHeight="1">
      <c r="A102" s="115"/>
      <c r="B102" s="66" t="s">
        <v>126</v>
      </c>
      <c r="C102" s="67" t="s">
        <v>464</v>
      </c>
      <c r="D102" s="68"/>
      <c r="E102" s="69">
        <v>690.0</v>
      </c>
      <c r="F102" s="70">
        <f t="shared" ref="F102:J102" si="60">($E102+10)*F$5</f>
        <v>525</v>
      </c>
      <c r="G102" s="70">
        <f t="shared" si="60"/>
        <v>490</v>
      </c>
      <c r="H102" s="70">
        <f t="shared" si="60"/>
        <v>455</v>
      </c>
      <c r="I102" s="70">
        <f t="shared" si="60"/>
        <v>420</v>
      </c>
      <c r="J102" s="70">
        <f t="shared" si="60"/>
        <v>385</v>
      </c>
      <c r="K102" s="71">
        <v>25.0</v>
      </c>
      <c r="L102" s="72"/>
      <c r="M102" s="73" t="str">
        <f t="shared" ref="M102:M103" si="61">IF(L102&gt;0,ROUND(($E102+10)*(1+N$1), 0),"-")</f>
        <v>-</v>
      </c>
      <c r="N102" s="74">
        <f t="shared" ref="N102:N103" si="62">$L102*ROUND(($E102+10)*(1+N$1), 0)</f>
        <v>0</v>
      </c>
      <c r="O102" s="73"/>
      <c r="P102" s="73">
        <f t="shared" ref="P102:P103" si="63">Q102-N102</f>
        <v>0</v>
      </c>
      <c r="Q102" s="73">
        <f t="shared" ref="Q102:Q103" si="64">L102*(E102+10)</f>
        <v>0</v>
      </c>
      <c r="R102" s="75">
        <f t="shared" ref="R102:R106" si="65">L102*W102</f>
        <v>0</v>
      </c>
      <c r="S102" s="76">
        <f t="shared" ref="S102:S106" si="66">CEILING(L102/K102,1)</f>
        <v>0</v>
      </c>
      <c r="T102" s="77">
        <f t="shared" ref="T102:T106" si="67">L102*X102</f>
        <v>0</v>
      </c>
      <c r="U102" s="78">
        <v>64.0</v>
      </c>
      <c r="V102" s="79">
        <f t="shared" ref="V102:V110" si="68">U102/E102</f>
        <v>0.09275362319</v>
      </c>
      <c r="W102" s="80">
        <v>0.15</v>
      </c>
      <c r="X102" s="81">
        <f>9*12*2/1000000</f>
        <v>0.000216</v>
      </c>
      <c r="Y102" s="82" t="s">
        <v>465</v>
      </c>
      <c r="Z102" s="83">
        <v>43803.0</v>
      </c>
      <c r="AA102" s="84" t="s">
        <v>54</v>
      </c>
      <c r="AB102" s="85">
        <v>0.1</v>
      </c>
      <c r="AC102" s="86" t="s">
        <v>466</v>
      </c>
      <c r="AD102" s="87" t="s">
        <v>467</v>
      </c>
      <c r="AE102" s="65" t="s">
        <v>56</v>
      </c>
      <c r="AF102" s="119" t="s">
        <v>468</v>
      </c>
      <c r="AG102" s="116" t="s">
        <v>131</v>
      </c>
      <c r="AH102" s="116"/>
      <c r="AI102" s="67" t="s">
        <v>132</v>
      </c>
      <c r="AJ102" s="90" t="s">
        <v>133</v>
      </c>
      <c r="AK102" s="67" t="s">
        <v>134</v>
      </c>
      <c r="AL102" s="67" t="s">
        <v>135</v>
      </c>
    </row>
    <row r="103" ht="36.75" hidden="1" customHeight="1">
      <c r="A103" s="278"/>
      <c r="B103" s="186" t="s">
        <v>469</v>
      </c>
      <c r="C103" s="187" t="s">
        <v>470</v>
      </c>
      <c r="D103" s="94"/>
      <c r="E103" s="102">
        <v>2490.0</v>
      </c>
      <c r="F103" s="279" t="s">
        <v>471</v>
      </c>
      <c r="K103" s="97">
        <v>7.0</v>
      </c>
      <c r="L103" s="280"/>
      <c r="M103" s="281" t="str">
        <f t="shared" si="61"/>
        <v>-</v>
      </c>
      <c r="N103" s="282">
        <f t="shared" si="62"/>
        <v>0</v>
      </c>
      <c r="O103" s="281"/>
      <c r="P103" s="281">
        <f t="shared" si="63"/>
        <v>0</v>
      </c>
      <c r="Q103" s="281">
        <f t="shared" si="64"/>
        <v>0</v>
      </c>
      <c r="R103" s="283">
        <f t="shared" si="65"/>
        <v>0</v>
      </c>
      <c r="S103" s="222">
        <f t="shared" si="66"/>
        <v>0</v>
      </c>
      <c r="T103" s="284">
        <f t="shared" si="67"/>
        <v>0</v>
      </c>
      <c r="U103" s="102">
        <v>417.0</v>
      </c>
      <c r="V103" s="103">
        <f t="shared" si="68"/>
        <v>0.1674698795</v>
      </c>
      <c r="W103" s="285">
        <v>1.0</v>
      </c>
      <c r="X103" s="286">
        <f>30*30*7/1000000</f>
        <v>0.0063</v>
      </c>
      <c r="Y103" s="97" t="s">
        <v>138</v>
      </c>
      <c r="Z103" s="287">
        <v>43056.0</v>
      </c>
      <c r="AA103" s="288" t="s">
        <v>79</v>
      </c>
      <c r="AB103" s="289">
        <v>0.1</v>
      </c>
      <c r="AC103" s="186">
        <v>4.660006613794E12</v>
      </c>
      <c r="AD103" s="290" t="s">
        <v>472</v>
      </c>
      <c r="AE103" s="97" t="s">
        <v>473</v>
      </c>
      <c r="AF103" s="239" t="s">
        <v>474</v>
      </c>
      <c r="AG103" s="291" t="s">
        <v>475</v>
      </c>
      <c r="AH103" s="240" t="s">
        <v>476</v>
      </c>
      <c r="AI103" s="187" t="s">
        <v>477</v>
      </c>
      <c r="AJ103" s="199" t="s">
        <v>478</v>
      </c>
      <c r="AK103" s="292" t="s">
        <v>479</v>
      </c>
      <c r="AL103" s="187" t="s">
        <v>480</v>
      </c>
    </row>
    <row r="104" ht="36.75" hidden="1" customHeight="1">
      <c r="A104" s="71"/>
      <c r="B104" s="233" t="s">
        <v>481</v>
      </c>
      <c r="C104" s="201" t="s">
        <v>482</v>
      </c>
      <c r="D104" s="68"/>
      <c r="E104" s="78">
        <v>690.0</v>
      </c>
      <c r="F104" s="293" t="s">
        <v>483</v>
      </c>
      <c r="K104" s="71">
        <v>40.0</v>
      </c>
      <c r="L104" s="189"/>
      <c r="M104" s="134"/>
      <c r="N104" s="294"/>
      <c r="O104" s="134"/>
      <c r="P104" s="134"/>
      <c r="Q104" s="134"/>
      <c r="R104" s="295">
        <f t="shared" si="65"/>
        <v>0</v>
      </c>
      <c r="S104" s="208">
        <f t="shared" si="66"/>
        <v>0</v>
      </c>
      <c r="T104" s="296">
        <f t="shared" si="67"/>
        <v>0</v>
      </c>
      <c r="U104" s="78">
        <v>110.0</v>
      </c>
      <c r="V104" s="79">
        <f t="shared" si="68"/>
        <v>0.1594202899</v>
      </c>
      <c r="W104" s="297">
        <v>0.2</v>
      </c>
      <c r="X104" s="298">
        <f>12*12*4/1000000</f>
        <v>0.000576</v>
      </c>
      <c r="Y104" s="71" t="s">
        <v>78</v>
      </c>
      <c r="Z104" s="299">
        <v>43581.0</v>
      </c>
      <c r="AA104" s="300" t="s">
        <v>79</v>
      </c>
      <c r="AB104" s="301">
        <v>0.1</v>
      </c>
      <c r="AC104" s="233">
        <v>4.66000661492E12</v>
      </c>
      <c r="AD104" s="302" t="s">
        <v>484</v>
      </c>
      <c r="AE104" s="71" t="s">
        <v>56</v>
      </c>
      <c r="AF104" s="242" t="s">
        <v>485</v>
      </c>
      <c r="AG104" s="243" t="s">
        <v>486</v>
      </c>
      <c r="AH104" s="243"/>
      <c r="AI104" s="201" t="s">
        <v>487</v>
      </c>
      <c r="AJ104" s="244" t="s">
        <v>488</v>
      </c>
      <c r="AK104" s="201"/>
      <c r="AL104" s="201" t="s">
        <v>489</v>
      </c>
    </row>
    <row r="105" ht="36.75" hidden="1" customHeight="1">
      <c r="A105" s="97"/>
      <c r="B105" s="186" t="s">
        <v>490</v>
      </c>
      <c r="C105" s="187" t="s">
        <v>491</v>
      </c>
      <c r="D105" s="94"/>
      <c r="E105" s="102">
        <v>690.0</v>
      </c>
      <c r="F105" s="188" t="s">
        <v>483</v>
      </c>
      <c r="K105" s="97">
        <v>25.0</v>
      </c>
      <c r="L105" s="189"/>
      <c r="M105" s="133"/>
      <c r="N105" s="190"/>
      <c r="O105" s="133"/>
      <c r="P105" s="133"/>
      <c r="Q105" s="133"/>
      <c r="R105" s="283">
        <f t="shared" si="65"/>
        <v>0</v>
      </c>
      <c r="S105" s="222">
        <f t="shared" si="66"/>
        <v>0</v>
      </c>
      <c r="T105" s="284">
        <f t="shared" si="67"/>
        <v>0</v>
      </c>
      <c r="U105" s="102">
        <v>82.0</v>
      </c>
      <c r="V105" s="103">
        <f t="shared" si="68"/>
        <v>0.1188405797</v>
      </c>
      <c r="W105" s="285">
        <v>0.15</v>
      </c>
      <c r="X105" s="286">
        <f>9*12*2/1000000</f>
        <v>0.000216</v>
      </c>
      <c r="Y105" s="97" t="s">
        <v>465</v>
      </c>
      <c r="Z105" s="287">
        <v>43766.0</v>
      </c>
      <c r="AA105" s="288" t="s">
        <v>54</v>
      </c>
      <c r="AB105" s="289">
        <v>0.1</v>
      </c>
      <c r="AC105" s="186" t="s">
        <v>492</v>
      </c>
      <c r="AD105" s="290" t="s">
        <v>493</v>
      </c>
      <c r="AE105" s="97" t="s">
        <v>56</v>
      </c>
      <c r="AF105" s="239" t="s">
        <v>121</v>
      </c>
      <c r="AG105" s="240" t="s">
        <v>494</v>
      </c>
      <c r="AH105" s="240"/>
      <c r="AI105" s="187" t="s">
        <v>59</v>
      </c>
      <c r="AJ105" s="199" t="s">
        <v>123</v>
      </c>
      <c r="AK105" s="187"/>
      <c r="AL105" s="187" t="s">
        <v>116</v>
      </c>
    </row>
    <row r="106" ht="36.75" hidden="1" customHeight="1">
      <c r="A106" s="71"/>
      <c r="B106" s="233" t="s">
        <v>495</v>
      </c>
      <c r="C106" s="201" t="s">
        <v>496</v>
      </c>
      <c r="D106" s="68"/>
      <c r="E106" s="78">
        <v>1190.0</v>
      </c>
      <c r="F106" s="293" t="s">
        <v>483</v>
      </c>
      <c r="K106" s="71">
        <v>8.0</v>
      </c>
      <c r="L106" s="189"/>
      <c r="M106" s="134"/>
      <c r="N106" s="294"/>
      <c r="O106" s="134"/>
      <c r="P106" s="134"/>
      <c r="Q106" s="134"/>
      <c r="R106" s="295">
        <f t="shared" si="65"/>
        <v>0</v>
      </c>
      <c r="S106" s="208">
        <f t="shared" si="66"/>
        <v>0</v>
      </c>
      <c r="T106" s="296">
        <f t="shared" si="67"/>
        <v>0</v>
      </c>
      <c r="U106" s="78">
        <f>266.5+5*10+5*6</f>
        <v>346.5</v>
      </c>
      <c r="V106" s="79">
        <f t="shared" si="68"/>
        <v>0.2911764706</v>
      </c>
      <c r="W106" s="297">
        <v>0.6</v>
      </c>
      <c r="X106" s="298">
        <f>26*18*8/1000000</f>
        <v>0.003744</v>
      </c>
      <c r="Y106" s="71" t="s">
        <v>497</v>
      </c>
      <c r="Z106" s="299">
        <v>43790.0</v>
      </c>
      <c r="AA106" s="300" t="s">
        <v>54</v>
      </c>
      <c r="AB106" s="301">
        <v>0.1</v>
      </c>
      <c r="AC106" s="233" t="s">
        <v>498</v>
      </c>
      <c r="AD106" s="303" t="s">
        <v>499</v>
      </c>
      <c r="AE106" s="71" t="s">
        <v>56</v>
      </c>
      <c r="AF106" s="242" t="s">
        <v>500</v>
      </c>
      <c r="AG106" s="243" t="s">
        <v>501</v>
      </c>
      <c r="AH106" s="243"/>
      <c r="AI106" s="201" t="s">
        <v>502</v>
      </c>
      <c r="AJ106" s="244" t="s">
        <v>133</v>
      </c>
      <c r="AK106" s="201"/>
      <c r="AL106" s="201" t="s">
        <v>503</v>
      </c>
    </row>
    <row r="107" ht="36.75" hidden="1" customHeight="1">
      <c r="A107" s="97"/>
      <c r="B107" s="186" t="s">
        <v>504</v>
      </c>
      <c r="C107" s="187" t="s">
        <v>263</v>
      </c>
      <c r="D107" s="94"/>
      <c r="E107" s="102">
        <v>1590.0</v>
      </c>
      <c r="F107" s="188" t="s">
        <v>483</v>
      </c>
      <c r="K107" s="97">
        <v>5.0</v>
      </c>
      <c r="L107" s="189"/>
      <c r="M107" s="133"/>
      <c r="N107" s="190"/>
      <c r="O107" s="133"/>
      <c r="P107" s="133"/>
      <c r="Q107" s="133"/>
      <c r="R107" s="304">
        <v>0.0</v>
      </c>
      <c r="S107" s="102">
        <v>0.0</v>
      </c>
      <c r="T107" s="305">
        <v>0.0</v>
      </c>
      <c r="U107" s="102">
        <v>285.0</v>
      </c>
      <c r="V107" s="103">
        <f t="shared" si="68"/>
        <v>0.179245283</v>
      </c>
      <c r="W107" s="285">
        <v>0.7</v>
      </c>
      <c r="X107" s="286">
        <f t="shared" ref="X107:X108" si="69">25*25*5/1000000</f>
        <v>0.003125</v>
      </c>
      <c r="Y107" s="97" t="s">
        <v>109</v>
      </c>
      <c r="Z107" s="287">
        <v>43056.0</v>
      </c>
      <c r="AA107" s="288" t="s">
        <v>79</v>
      </c>
      <c r="AB107" s="289">
        <v>0.1</v>
      </c>
      <c r="AC107" s="186">
        <v>4.660006613831E12</v>
      </c>
      <c r="AD107" s="290" t="s">
        <v>505</v>
      </c>
      <c r="AE107" s="97" t="s">
        <v>68</v>
      </c>
      <c r="AF107" s="239" t="s">
        <v>506</v>
      </c>
      <c r="AG107" s="240" t="s">
        <v>401</v>
      </c>
      <c r="AH107" s="240" t="s">
        <v>507</v>
      </c>
      <c r="AI107" s="187" t="s">
        <v>508</v>
      </c>
      <c r="AJ107" s="199" t="s">
        <v>509</v>
      </c>
      <c r="AK107" s="187"/>
      <c r="AL107" s="187" t="s">
        <v>510</v>
      </c>
    </row>
    <row r="108" ht="36.75" hidden="1" customHeight="1">
      <c r="A108" s="71"/>
      <c r="B108" s="233" t="s">
        <v>511</v>
      </c>
      <c r="C108" s="201" t="s">
        <v>512</v>
      </c>
      <c r="D108" s="68"/>
      <c r="E108" s="78">
        <v>690.0</v>
      </c>
      <c r="F108" s="293" t="s">
        <v>483</v>
      </c>
      <c r="K108" s="71">
        <v>8.0</v>
      </c>
      <c r="L108" s="189"/>
      <c r="M108" s="134"/>
      <c r="N108" s="294"/>
      <c r="O108" s="134"/>
      <c r="P108" s="134"/>
      <c r="Q108" s="134"/>
      <c r="R108" s="295">
        <f t="shared" ref="R108:R111" si="70">L108*W108</f>
        <v>0</v>
      </c>
      <c r="S108" s="208">
        <f t="shared" ref="S108:S110" si="71">CEILING(L108/K108,1)</f>
        <v>0</v>
      </c>
      <c r="T108" s="296">
        <f t="shared" ref="T108:T111" si="72">L108*X108</f>
        <v>0</v>
      </c>
      <c r="U108" s="78">
        <f>200+25000/2300</f>
        <v>210.8695652</v>
      </c>
      <c r="V108" s="79">
        <f t="shared" si="68"/>
        <v>0.3056080655</v>
      </c>
      <c r="W108" s="297">
        <v>0.55</v>
      </c>
      <c r="X108" s="298">
        <f t="shared" si="69"/>
        <v>0.003125</v>
      </c>
      <c r="Y108" s="71" t="s">
        <v>109</v>
      </c>
      <c r="Z108" s="299">
        <v>42826.0</v>
      </c>
      <c r="AA108" s="300" t="s">
        <v>79</v>
      </c>
      <c r="AB108" s="301">
        <v>0.1</v>
      </c>
      <c r="AC108" s="233">
        <v>4.660006612636E12</v>
      </c>
      <c r="AD108" s="306" t="s">
        <v>513</v>
      </c>
      <c r="AE108" s="71" t="s">
        <v>56</v>
      </c>
      <c r="AF108" s="242" t="s">
        <v>514</v>
      </c>
      <c r="AG108" s="243" t="s">
        <v>515</v>
      </c>
      <c r="AH108" s="243"/>
      <c r="AI108" s="201" t="s">
        <v>516</v>
      </c>
      <c r="AJ108" s="244" t="s">
        <v>517</v>
      </c>
      <c r="AK108" s="201"/>
      <c r="AL108" s="201" t="s">
        <v>518</v>
      </c>
    </row>
    <row r="109" ht="36.75" hidden="1" customHeight="1">
      <c r="A109" s="307"/>
      <c r="B109" s="240" t="s">
        <v>519</v>
      </c>
      <c r="C109" s="187" t="s">
        <v>520</v>
      </c>
      <c r="D109" s="94"/>
      <c r="E109" s="102">
        <v>990.0</v>
      </c>
      <c r="F109" s="188" t="s">
        <v>483</v>
      </c>
      <c r="K109" s="97">
        <v>7.0</v>
      </c>
      <c r="L109" s="189"/>
      <c r="M109" s="133"/>
      <c r="N109" s="190"/>
      <c r="O109" s="133"/>
      <c r="P109" s="133"/>
      <c r="Q109" s="133"/>
      <c r="R109" s="283">
        <f t="shared" si="70"/>
        <v>0</v>
      </c>
      <c r="S109" s="222">
        <f t="shared" si="71"/>
        <v>0</v>
      </c>
      <c r="T109" s="284">
        <f t="shared" si="72"/>
        <v>0</v>
      </c>
      <c r="U109" s="102">
        <v>495.0</v>
      </c>
      <c r="V109" s="103">
        <f t="shared" si="68"/>
        <v>0.5</v>
      </c>
      <c r="W109" s="285">
        <v>1.0</v>
      </c>
      <c r="X109" s="286">
        <f t="shared" ref="X109:X110" si="73">30*30*7/1000000</f>
        <v>0.0063</v>
      </c>
      <c r="Y109" s="97" t="s">
        <v>138</v>
      </c>
      <c r="Z109" s="287">
        <v>43040.0</v>
      </c>
      <c r="AA109" s="288" t="s">
        <v>79</v>
      </c>
      <c r="AB109" s="289">
        <v>0.1</v>
      </c>
      <c r="AC109" s="186">
        <v>4.660006613268E12</v>
      </c>
      <c r="AD109" s="290" t="s">
        <v>521</v>
      </c>
      <c r="AE109" s="97" t="s">
        <v>56</v>
      </c>
      <c r="AF109" s="239" t="s">
        <v>522</v>
      </c>
      <c r="AG109" s="291" t="s">
        <v>523</v>
      </c>
      <c r="AH109" s="308"/>
      <c r="AI109" s="187" t="s">
        <v>524</v>
      </c>
      <c r="AJ109" s="199" t="s">
        <v>478</v>
      </c>
      <c r="AK109" s="187"/>
      <c r="AL109" s="187" t="s">
        <v>480</v>
      </c>
    </row>
    <row r="110" ht="36.75" hidden="1" customHeight="1">
      <c r="A110" s="71"/>
      <c r="B110" s="233" t="s">
        <v>525</v>
      </c>
      <c r="C110" s="201" t="s">
        <v>526</v>
      </c>
      <c r="D110" s="68"/>
      <c r="E110" s="78">
        <v>1990.0</v>
      </c>
      <c r="F110" s="293" t="s">
        <v>527</v>
      </c>
      <c r="K110" s="71">
        <v>7.0</v>
      </c>
      <c r="L110" s="189"/>
      <c r="M110" s="134"/>
      <c r="N110" s="294"/>
      <c r="O110" s="134"/>
      <c r="P110" s="134"/>
      <c r="Q110" s="134"/>
      <c r="R110" s="295">
        <f t="shared" si="70"/>
        <v>0</v>
      </c>
      <c r="S110" s="208">
        <f t="shared" si="71"/>
        <v>0</v>
      </c>
      <c r="T110" s="296">
        <f t="shared" si="72"/>
        <v>0</v>
      </c>
      <c r="U110" s="78">
        <v>410.0</v>
      </c>
      <c r="V110" s="79">
        <f t="shared" si="68"/>
        <v>0.2060301508</v>
      </c>
      <c r="W110" s="297">
        <v>1.2</v>
      </c>
      <c r="X110" s="298">
        <f t="shared" si="73"/>
        <v>0.0063</v>
      </c>
      <c r="Y110" s="71" t="s">
        <v>138</v>
      </c>
      <c r="Z110" s="299">
        <v>42699.0</v>
      </c>
      <c r="AA110" s="300" t="s">
        <v>79</v>
      </c>
      <c r="AB110" s="301">
        <v>0.1</v>
      </c>
      <c r="AC110" s="233">
        <v>4.660006612629E12</v>
      </c>
      <c r="AD110" s="302" t="s">
        <v>346</v>
      </c>
      <c r="AE110" s="71" t="s">
        <v>68</v>
      </c>
      <c r="AF110" s="242" t="s">
        <v>528</v>
      </c>
      <c r="AG110" s="309" t="s">
        <v>529</v>
      </c>
      <c r="AH110" s="243"/>
      <c r="AI110" s="201" t="s">
        <v>530</v>
      </c>
      <c r="AJ110" s="244" t="s">
        <v>144</v>
      </c>
      <c r="AK110" s="201"/>
      <c r="AL110" s="201" t="s">
        <v>146</v>
      </c>
    </row>
    <row r="111" ht="36.75" hidden="1" customHeight="1">
      <c r="A111" s="97"/>
      <c r="B111" s="186" t="s">
        <v>531</v>
      </c>
      <c r="C111" s="187" t="s">
        <v>532</v>
      </c>
      <c r="D111" s="310"/>
      <c r="E111" s="102">
        <v>1990.0</v>
      </c>
      <c r="F111" s="188" t="s">
        <v>527</v>
      </c>
      <c r="K111" s="97">
        <v>7.0</v>
      </c>
      <c r="L111" s="189"/>
      <c r="M111" s="133"/>
      <c r="N111" s="190"/>
      <c r="O111" s="133"/>
      <c r="P111" s="133"/>
      <c r="Q111" s="133"/>
      <c r="R111" s="283">
        <f t="shared" si="70"/>
        <v>0</v>
      </c>
      <c r="S111" s="283"/>
      <c r="T111" s="284">
        <f t="shared" si="72"/>
        <v>0</v>
      </c>
      <c r="U111" s="222"/>
      <c r="V111" s="103"/>
      <c r="W111" s="285">
        <v>1.2</v>
      </c>
      <c r="X111" s="286">
        <f>29*29*7/1000000</f>
        <v>0.005887</v>
      </c>
      <c r="Y111" s="97" t="s">
        <v>138</v>
      </c>
      <c r="Z111" s="311">
        <v>42699.0</v>
      </c>
      <c r="AA111" s="307" t="s">
        <v>79</v>
      </c>
      <c r="AB111" s="289">
        <v>0.1</v>
      </c>
      <c r="AC111" s="186">
        <v>4.660006612629E12</v>
      </c>
      <c r="AD111" s="312" t="s">
        <v>346</v>
      </c>
      <c r="AE111" s="97" t="s">
        <v>533</v>
      </c>
      <c r="AF111" s="239" t="s">
        <v>534</v>
      </c>
      <c r="AG111" s="313" t="s">
        <v>535</v>
      </c>
      <c r="AH111" s="187"/>
      <c r="AI111" s="187" t="s">
        <v>530</v>
      </c>
      <c r="AJ111" s="199"/>
      <c r="AK111" s="187"/>
      <c r="AL111" s="187" t="s">
        <v>146</v>
      </c>
    </row>
    <row r="112">
      <c r="A112" s="314"/>
      <c r="B112" s="315"/>
      <c r="C112" s="316"/>
      <c r="D112" s="317"/>
      <c r="E112" s="318"/>
      <c r="F112" s="318"/>
      <c r="G112" s="318"/>
      <c r="H112" s="318"/>
      <c r="I112" s="318"/>
      <c r="J112" s="319"/>
      <c r="K112" s="320"/>
      <c r="L112" s="270"/>
      <c r="M112" s="321"/>
      <c r="N112" s="206"/>
      <c r="O112" s="322"/>
      <c r="P112" s="322"/>
      <c r="Q112" s="322"/>
      <c r="R112" s="323"/>
      <c r="S112" s="323"/>
      <c r="T112" s="324"/>
      <c r="U112" s="325"/>
      <c r="V112" s="326"/>
      <c r="W112" s="322"/>
      <c r="X112" s="327"/>
      <c r="Y112" s="328"/>
      <c r="Z112" s="329"/>
      <c r="AA112" s="330"/>
      <c r="AB112" s="330"/>
      <c r="AC112" s="331"/>
      <c r="AD112" s="37"/>
      <c r="AE112" s="317"/>
      <c r="AF112" s="37"/>
      <c r="AG112" s="332"/>
      <c r="AH112" s="332"/>
      <c r="AI112" s="333"/>
      <c r="AJ112" s="333"/>
      <c r="AK112" s="333"/>
      <c r="AL112" s="333"/>
    </row>
    <row r="113">
      <c r="A113" s="314"/>
      <c r="B113" s="315"/>
      <c r="C113" s="316"/>
      <c r="D113" s="317"/>
      <c r="E113" s="318"/>
      <c r="F113" s="318"/>
      <c r="G113" s="318"/>
      <c r="H113" s="318"/>
      <c r="I113" s="318"/>
      <c r="J113" s="319"/>
      <c r="K113" s="320"/>
      <c r="L113" s="270"/>
      <c r="M113" s="321"/>
      <c r="N113" s="206"/>
      <c r="O113" s="322"/>
      <c r="P113" s="322"/>
      <c r="Q113" s="322"/>
      <c r="R113" s="323"/>
      <c r="S113" s="323"/>
      <c r="T113" s="324"/>
      <c r="U113" s="325"/>
      <c r="V113" s="326"/>
      <c r="W113" s="322"/>
      <c r="X113" s="327"/>
      <c r="Y113" s="328"/>
      <c r="Z113" s="329"/>
      <c r="AA113" s="330"/>
      <c r="AB113" s="330"/>
      <c r="AC113" s="331"/>
      <c r="AD113" s="37"/>
      <c r="AE113" s="317"/>
      <c r="AF113" s="37"/>
      <c r="AG113" s="332"/>
      <c r="AH113" s="332"/>
      <c r="AI113" s="333"/>
      <c r="AJ113" s="333"/>
      <c r="AK113" s="333"/>
      <c r="AL113" s="333"/>
    </row>
  </sheetData>
  <mergeCells count="34">
    <mergeCell ref="S2:S3"/>
    <mergeCell ref="T2:T3"/>
    <mergeCell ref="U2:V2"/>
    <mergeCell ref="W4:Y4"/>
    <mergeCell ref="A1:C4"/>
    <mergeCell ref="K1:K4"/>
    <mergeCell ref="L1:L3"/>
    <mergeCell ref="Y1:AC3"/>
    <mergeCell ref="M2:M3"/>
    <mergeCell ref="N2:N3"/>
    <mergeCell ref="P2:P3"/>
    <mergeCell ref="Q2:Q3"/>
    <mergeCell ref="R2:R3"/>
    <mergeCell ref="F33:J33"/>
    <mergeCell ref="F41:J41"/>
    <mergeCell ref="F42:J42"/>
    <mergeCell ref="F43:J43"/>
    <mergeCell ref="F45:J45"/>
    <mergeCell ref="F47:J47"/>
    <mergeCell ref="F48:J48"/>
    <mergeCell ref="F50:J50"/>
    <mergeCell ref="F51:J51"/>
    <mergeCell ref="F52:J52"/>
    <mergeCell ref="F53:J53"/>
    <mergeCell ref="F54:J54"/>
    <mergeCell ref="F110:J110"/>
    <mergeCell ref="F111:J111"/>
    <mergeCell ref="F103:J103"/>
    <mergeCell ref="F104:J104"/>
    <mergeCell ref="F105:J105"/>
    <mergeCell ref="F106:J106"/>
    <mergeCell ref="F107:J107"/>
    <mergeCell ref="F108:J108"/>
    <mergeCell ref="F109:J109"/>
  </mergeCells>
  <conditionalFormatting sqref="F4:J4">
    <cfRule type="expression" dxfId="0" priority="1">
      <formula>(F$4=$N$1)</formula>
    </cfRule>
  </conditionalFormatting>
  <conditionalFormatting sqref="F6:J33 F35:J39 F102:J103">
    <cfRule type="expression" dxfId="1" priority="2">
      <formula>(F$4=$N$1)</formula>
    </cfRule>
  </conditionalFormatting>
  <hyperlinks>
    <hyperlink r:id="rId2" ref="AD6"/>
    <hyperlink r:id="rId3" ref="AG6"/>
    <hyperlink r:id="rId4" ref="AD7"/>
    <hyperlink r:id="rId5" ref="AD8"/>
    <hyperlink r:id="rId6" ref="AD9"/>
    <hyperlink r:id="rId7" ref="AD10"/>
    <hyperlink r:id="rId8" ref="AD11"/>
    <hyperlink r:id="rId9" ref="AD12"/>
    <hyperlink r:id="rId10" ref="AD13"/>
    <hyperlink r:id="rId11" ref="AD14"/>
    <hyperlink r:id="rId12" ref="AD15"/>
    <hyperlink r:id="rId13" ref="AD16"/>
    <hyperlink r:id="rId14" ref="AD17"/>
    <hyperlink r:id="rId15" ref="AD18"/>
    <hyperlink r:id="rId16" ref="AD19"/>
    <hyperlink r:id="rId17" ref="AD20"/>
    <hyperlink r:id="rId18" ref="AD21"/>
    <hyperlink r:id="rId19" ref="AD22"/>
    <hyperlink r:id="rId20" ref="AD23"/>
    <hyperlink r:id="rId21" ref="AD24"/>
    <hyperlink r:id="rId22" ref="AD25"/>
    <hyperlink r:id="rId23" ref="AD26"/>
    <hyperlink r:id="rId24" ref="AD27"/>
    <hyperlink r:id="rId25" ref="AD28"/>
    <hyperlink r:id="rId26" ref="AD29"/>
    <hyperlink r:id="rId27" ref="AD30"/>
    <hyperlink r:id="rId28" ref="AD31"/>
    <hyperlink r:id="rId29" ref="AD32"/>
    <hyperlink r:id="rId30" ref="AD33"/>
    <hyperlink r:id="rId31" ref="AD35"/>
    <hyperlink r:id="rId32" ref="AD36"/>
    <hyperlink r:id="rId33" ref="AD37"/>
    <hyperlink r:id="rId34" ref="AD38"/>
    <hyperlink r:id="rId35" ref="AD39"/>
    <hyperlink r:id="rId36" ref="AD45"/>
    <hyperlink r:id="rId37" ref="AD53"/>
    <hyperlink r:id="rId38" ref="AD72"/>
    <hyperlink r:id="rId39" ref="AD102"/>
    <hyperlink r:id="rId40" ref="AD103"/>
    <hyperlink r:id="rId41" ref="AG103"/>
    <hyperlink r:id="rId42" ref="AD104"/>
    <hyperlink r:id="rId43" ref="AD105"/>
    <hyperlink r:id="rId44" ref="AD106"/>
    <hyperlink r:id="rId45" ref="AD107"/>
    <hyperlink r:id="rId46" ref="AD108"/>
    <hyperlink r:id="rId47" ref="AD109"/>
    <hyperlink r:id="rId48" ref="AG109"/>
    <hyperlink r:id="rId49" ref="AD110"/>
    <hyperlink r:id="rId50" ref="AG110"/>
    <hyperlink r:id="rId51" ref="AD111"/>
    <hyperlink r:id="rId52" ref="AG111"/>
  </hyperlinks>
  <printOptions gridLines="1" horizontalCentered="1"/>
  <pageMargins bottom="0.75" footer="0.0" header="0.0" left="0.7" right="0.7" top="0.75"/>
  <pageSetup paperSize="9" cellComments="atEnd" orientation="landscape" pageOrder="overThenDown"/>
  <drawing r:id="rId53"/>
  <legacyDrawing r:id="rId54"/>
</worksheet>
</file>